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521" yWindow="65386" windowWidth="11745" windowHeight="8310" tabRatio="833" activeTab="0"/>
  </bookViews>
  <sheets>
    <sheet name="Sample Data" sheetId="1" r:id="rId1"/>
    <sheet name="Sieving" sheetId="2" r:id="rId2"/>
    <sheet name="Laser" sheetId="3" r:id="rId3"/>
    <sheet name="Combined" sheetId="4" r:id="rId4"/>
    <sheet name="Statistical Parameters" sheetId="5" r:id="rId5"/>
    <sheet name="Thershold 0.031mm (5Ø)" sheetId="6" r:id="rId6"/>
    <sheet name="Thershold 0.063mm (4Ø)" sheetId="7" r:id="rId7"/>
    <sheet name="Thershold 0.125mm (3Ø)" sheetId="8" r:id="rId8"/>
    <sheet name="Thershold 0.25mm  (2Ø)" sheetId="9" r:id="rId9"/>
    <sheet name="Thershold 0.5mm (1Ø)" sheetId="10" r:id="rId10"/>
    <sheet name="Thershold 1mm (0Ø)" sheetId="11" r:id="rId11"/>
    <sheet name="Thershold 2mm (-1Ø)" sheetId="12" r:id="rId12"/>
    <sheet name="Combined Curves" sheetId="13" r:id="rId13"/>
    <sheet name="Cumulative Combined" sheetId="14" r:id="rId14"/>
  </sheets>
  <definedNames>
    <definedName name="_xlnm.Print_Area" localSheetId="3">'Combined'!$A$1:$L$48</definedName>
    <definedName name="_xlnm.Print_Area" localSheetId="4">'Statistical Parameters'!$B$1:$L$50</definedName>
    <definedName name="Thes">'Sample Data'!$D$13:$D$19</definedName>
  </definedNames>
  <calcPr fullCalcOnLoad="1"/>
</workbook>
</file>

<file path=xl/sharedStrings.xml><?xml version="1.0" encoding="utf-8"?>
<sst xmlns="http://schemas.openxmlformats.org/spreadsheetml/2006/main" count="236" uniqueCount="131">
  <si>
    <t>File ID:</t>
  </si>
  <si>
    <t>Sample ID:</t>
  </si>
  <si>
    <t>U1</t>
  </si>
  <si>
    <t>U2</t>
  </si>
  <si>
    <t>U3</t>
  </si>
  <si>
    <t>U4</t>
  </si>
  <si>
    <t>-0,5</t>
  </si>
  <si>
    <t>-1,0</t>
  </si>
  <si>
    <t>-1,5</t>
  </si>
  <si>
    <t>-2,0</t>
  </si>
  <si>
    <t>-2,5</t>
  </si>
  <si>
    <t>-3,0</t>
  </si>
  <si>
    <t>-</t>
  </si>
  <si>
    <t>-3,5</t>
  </si>
  <si>
    <t>Fraction Weight (g)</t>
  </si>
  <si>
    <t>SAMPLE IDENTIFICATION</t>
  </si>
  <si>
    <t>Sample Name:</t>
  </si>
  <si>
    <t>Comments:</t>
  </si>
  <si>
    <t>PROCEDURE</t>
  </si>
  <si>
    <t>SAMPLE</t>
  </si>
  <si>
    <t>finer than</t>
  </si>
  <si>
    <t>coarser than</t>
  </si>
  <si>
    <t>Total Weight for analysys (g)</t>
  </si>
  <si>
    <t>Weight of fractions (g):</t>
  </si>
  <si>
    <t>TD</t>
  </si>
  <si>
    <r>
      <t xml:space="preserve">   Fill out the green form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</si>
  <si>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t>Date:</t>
  </si>
  <si>
    <t>Ø</t>
  </si>
  <si>
    <t>Inicial Weight (g)</t>
  </si>
  <si>
    <t>F</t>
  </si>
  <si>
    <t>SIEVES (MESH)                Nº</t>
  </si>
  <si>
    <t>C</t>
  </si>
  <si>
    <t>L</t>
  </si>
  <si>
    <t>Fraction    Weight                (g)</t>
  </si>
  <si>
    <t xml:space="preserve">        </t>
  </si>
  <si>
    <t>SIEVES                     (mm)</t>
  </si>
  <si>
    <t>Total Weight (g) and (%)</t>
  </si>
  <si>
    <t>Diameter                     (mm)</t>
  </si>
  <si>
    <t>Diameter (MESH)                Nº</t>
  </si>
  <si>
    <t>Volume                 %</t>
  </si>
  <si>
    <t>Fraction      Volume               (%)</t>
  </si>
  <si>
    <t>Total Volume (%)</t>
  </si>
  <si>
    <t>Sieving               %</t>
  </si>
  <si>
    <t>Laser                 %</t>
  </si>
  <si>
    <t>Total         (%)</t>
  </si>
  <si>
    <t>%peso</t>
  </si>
  <si>
    <t>TCC-Threshold combined</t>
  </si>
  <si>
    <t>Somas</t>
  </si>
  <si>
    <t>%V</t>
  </si>
  <si>
    <t xml:space="preserve"> Truncation Diameter (mm) - </t>
  </si>
  <si>
    <t>(TRD)</t>
  </si>
  <si>
    <t>(THD)</t>
  </si>
  <si>
    <t>Weight                  %Total</t>
  </si>
  <si>
    <t>Fraction        Weight                  %</t>
  </si>
  <si>
    <t>Integrated                  %</t>
  </si>
  <si>
    <t xml:space="preserve">Threshold Diameter** (mm) - </t>
  </si>
  <si>
    <t xml:space="preserve">STATISTICAL ANALYSYS </t>
  </si>
  <si>
    <t xml:space="preserve"> Diameter Ø</t>
  </si>
  <si>
    <t>Statistical Parameters</t>
  </si>
  <si>
    <t>Sorting</t>
  </si>
  <si>
    <t>Skewness</t>
  </si>
  <si>
    <t>Kurtosis</t>
  </si>
  <si>
    <t>Mean</t>
  </si>
  <si>
    <t>Mean S</t>
  </si>
  <si>
    <t>Mean L</t>
  </si>
  <si>
    <t>SortingS</t>
  </si>
  <si>
    <t>Sorting L</t>
  </si>
  <si>
    <t>Skewness S</t>
  </si>
  <si>
    <t>Skewness L</t>
  </si>
  <si>
    <t>Kurtosis S</t>
  </si>
  <si>
    <t>Kurtosis L</t>
  </si>
  <si>
    <t>CUMULATIVE CURVES</t>
  </si>
  <si>
    <t>apagar</t>
  </si>
  <si>
    <t>Integrated      %</t>
  </si>
  <si>
    <t>Integrated                    %</t>
  </si>
  <si>
    <t>Integrated                     %</t>
  </si>
  <si>
    <t xml:space="preserve">Sieving    </t>
  </si>
  <si>
    <t xml:space="preserve">Laser       </t>
  </si>
  <si>
    <t>0.00071 - 0.001</t>
  </si>
  <si>
    <t>0.001 - 0.0014</t>
  </si>
  <si>
    <t>0.0014 - 0.002</t>
  </si>
  <si>
    <t>0.002 - 0.0028</t>
  </si>
  <si>
    <t>0.0055 - 0.0078</t>
  </si>
  <si>
    <t>0.0078 - 0.011</t>
  </si>
  <si>
    <t>0.011 - 0.0156</t>
  </si>
  <si>
    <t>&lt; 0.031</t>
  </si>
  <si>
    <t xml:space="preserve">GRAIN SIZE ANALYSIS </t>
  </si>
  <si>
    <t xml:space="preserve">SIEVING ANALYSIS </t>
  </si>
  <si>
    <t xml:space="preserve">LASER DIFRACTION  ANALYSIS </t>
  </si>
  <si>
    <t xml:space="preserve">COMBINED ANALYSIS </t>
  </si>
  <si>
    <t xml:space="preserve">STATISTICAL ANALYSIS </t>
  </si>
  <si>
    <t>Sieving                   %</t>
  </si>
  <si>
    <t>Laser                %</t>
  </si>
  <si>
    <t>Finer sieve diameter (mm)?</t>
  </si>
  <si>
    <t xml:space="preserve">Finer sieve diameter (mm) - </t>
  </si>
  <si>
    <t xml:space="preserve">* No separation of finer fractions was done in this analysis. </t>
  </si>
  <si>
    <t xml:space="preserve">Combined Grain-Size population for threshold at   </t>
  </si>
  <si>
    <t>Fraction (mm)</t>
  </si>
  <si>
    <r>
      <t>**Note:</t>
    </r>
    <r>
      <rPr>
        <sz val="11"/>
        <rFont val="Arial"/>
        <family val="2"/>
      </rPr>
      <t xml:space="preserve"> Threshold Diameter should be coarser than Finer Sieve Diameter.</t>
    </r>
  </si>
  <si>
    <t>limite inferior</t>
  </si>
  <si>
    <t>Sieving</t>
  </si>
  <si>
    <t>Laser</t>
  </si>
  <si>
    <t>Legend:</t>
  </si>
  <si>
    <r>
      <t xml:space="preserve">   Fill out the green cells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</si>
  <si>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t xml:space="preserve">   Fill out the yellow cells with numbers.</t>
  </si>
  <si>
    <r>
      <t xml:space="preserve">IMPORTANT: </t>
    </r>
    <r>
      <rPr>
        <b/>
        <sz val="12"/>
        <rFont val="Arial"/>
        <family val="2"/>
      </rPr>
      <t xml:space="preserve">SAVE THIS FILE </t>
    </r>
    <r>
      <rPr>
        <sz val="12"/>
        <rFont val="Arial"/>
        <family val="2"/>
      </rPr>
      <t>FIRST, UNDER A</t>
    </r>
    <r>
      <rPr>
        <b/>
        <sz val="12"/>
        <rFont val="Arial"/>
        <family val="2"/>
      </rPr>
      <t xml:space="preserve"> NEW NAME, </t>
    </r>
    <r>
      <rPr>
        <sz val="12"/>
        <rFont val="Arial"/>
        <family val="2"/>
      </rPr>
      <t xml:space="preserve">BEFORE MAKE </t>
    </r>
    <r>
      <rPr>
        <b/>
        <sz val="12"/>
        <rFont val="Arial"/>
        <family val="2"/>
      </rPr>
      <t>ANY CHANGES</t>
    </r>
  </si>
  <si>
    <r>
      <t xml:space="preserve"> Yellow cells are essential for analysis.</t>
    </r>
    <r>
      <rPr>
        <sz val="12"/>
        <rFont val="Arial"/>
        <family val="0"/>
      </rPr>
      <t xml:space="preserve"> Fill out (with numbers) as asked.</t>
    </r>
  </si>
  <si>
    <t>0.031 - 0.044</t>
  </si>
  <si>
    <t>0.044 - 0.063</t>
  </si>
  <si>
    <t>0.063 - 0.088</t>
  </si>
  <si>
    <t>0.088 - 0.125</t>
  </si>
  <si>
    <t>0.125 - 0.177</t>
  </si>
  <si>
    <t>0.177 - 0.250</t>
  </si>
  <si>
    <t>0.250 - 0.354</t>
  </si>
  <si>
    <t>0.354 - 0.500</t>
  </si>
  <si>
    <t>0.500 - 0.707</t>
  </si>
  <si>
    <t>0.707 - 1.000</t>
  </si>
  <si>
    <t>1.000 - 1.414</t>
  </si>
  <si>
    <t>1.414 - 2.000</t>
  </si>
  <si>
    <t>2.000 - 2.828</t>
  </si>
  <si>
    <t>2.828 - 4.000</t>
  </si>
  <si>
    <t>4.000 - 5.657</t>
  </si>
  <si>
    <t>5.657 - 8.000</t>
  </si>
  <si>
    <t>8.000 - 11.314</t>
  </si>
  <si>
    <t>11.314 - 16.000</t>
  </si>
  <si>
    <t>&gt; 16.000</t>
  </si>
  <si>
    <t>0.0005 - 0.0007</t>
  </si>
  <si>
    <t>0.0028 - 0.0039</t>
  </si>
  <si>
    <t>0.0039 - 0.0055</t>
  </si>
  <si>
    <t>0.0156 - 0.0221</t>
  </si>
  <si>
    <t>0.0221 - 0.031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</si>
</sst>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[$-816]dddd\,\ d&quot; de &quot;mmmm&quot; de &quot;yyyy"/>
    <numFmt numFmtId="180" formatCode="0000"/>
    <numFmt numFmtId="181" formatCode="yyyy/mm/dd;@"/>
    <numFmt numFmtId="182" formatCode="0.000000"/>
    <numFmt numFmtId="183" formatCode="0.0000000"/>
    <numFmt numFmtId="184" formatCode="0.000000000"/>
    <numFmt numFmtId="185" formatCode="0.00000000"/>
  </numFmts>
  <fonts count="73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Times New Roman"/>
      <family val="1"/>
    </font>
    <font>
      <b/>
      <sz val="11"/>
      <color indexed="43"/>
      <name val="Arial"/>
      <family val="2"/>
    </font>
    <font>
      <sz val="12"/>
      <color indexed="9"/>
      <name val="Arial"/>
      <family val="0"/>
    </font>
    <font>
      <b/>
      <sz val="11"/>
      <color indexed="4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Times New Roman"/>
      <family val="1"/>
    </font>
    <font>
      <sz val="12"/>
      <color indexed="43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1"/>
      <color indexed="22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b/>
      <sz val="10"/>
      <color indexed="43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10.1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4" applyNumberFormat="0" applyAlignment="0" applyProtection="0"/>
    <xf numFmtId="0" fontId="62" fillId="0" borderId="5" applyNumberFormat="0" applyFill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7" fillId="20" borderId="7" applyNumberFormat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  <xf numFmtId="171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textRotation="9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8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72" fontId="8" fillId="33" borderId="13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172" fontId="8" fillId="33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2" fontId="8" fillId="33" borderId="0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175" fontId="0" fillId="33" borderId="2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12" fillId="35" borderId="22" xfId="0" applyNumberFormat="1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38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6" fillId="39" borderId="27" xfId="0" applyNumberFormat="1" applyFont="1" applyFill="1" applyBorder="1" applyAlignment="1">
      <alignment horizontal="left" vertical="center"/>
    </xf>
    <xf numFmtId="0" fontId="4" fillId="40" borderId="28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40" borderId="18" xfId="0" applyNumberFormat="1" applyFont="1" applyFill="1" applyBorder="1" applyAlignment="1">
      <alignment horizontal="center" vertical="center"/>
    </xf>
    <xf numFmtId="1" fontId="0" fillId="40" borderId="22" xfId="0" applyNumberFormat="1" applyFont="1" applyFill="1" applyBorder="1" applyAlignment="1">
      <alignment horizontal="center" vertical="center"/>
    </xf>
    <xf numFmtId="49" fontId="0" fillId="40" borderId="0" xfId="0" applyNumberFormat="1" applyFont="1" applyFill="1" applyBorder="1" applyAlignment="1">
      <alignment horizontal="center" vertical="center"/>
    </xf>
    <xf numFmtId="0" fontId="4" fillId="40" borderId="19" xfId="0" applyNumberFormat="1" applyFont="1" applyFill="1" applyBorder="1" applyAlignment="1">
      <alignment horizontal="center" vertical="center"/>
    </xf>
    <xf numFmtId="1" fontId="0" fillId="40" borderId="23" xfId="0" applyNumberFormat="1" applyFont="1" applyFill="1" applyBorder="1" applyAlignment="1">
      <alignment horizontal="center" vertical="center"/>
    </xf>
    <xf numFmtId="49" fontId="0" fillId="40" borderId="10" xfId="0" applyNumberFormat="1" applyFont="1" applyFill="1" applyBorder="1" applyAlignment="1">
      <alignment horizontal="center" vertical="center"/>
    </xf>
    <xf numFmtId="2" fontId="0" fillId="39" borderId="29" xfId="0" applyNumberFormat="1" applyFont="1" applyFill="1" applyBorder="1" applyAlignment="1">
      <alignment horizontal="center" vertical="center"/>
    </xf>
    <xf numFmtId="2" fontId="0" fillId="39" borderId="3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6" fillId="33" borderId="0" xfId="0" applyNumberFormat="1" applyFont="1" applyFill="1" applyBorder="1" applyAlignment="1">
      <alignment horizontal="left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172" fontId="10" fillId="33" borderId="31" xfId="0" applyNumberFormat="1" applyFont="1" applyFill="1" applyBorder="1" applyAlignment="1">
      <alignment horizontal="center" vertical="center" wrapText="1"/>
    </xf>
    <xf numFmtId="172" fontId="0" fillId="33" borderId="32" xfId="0" applyNumberFormat="1" applyFont="1" applyFill="1" applyBorder="1" applyAlignment="1">
      <alignment horizontal="right" vertical="center"/>
    </xf>
    <xf numFmtId="172" fontId="10" fillId="33" borderId="33" xfId="0" applyNumberFormat="1" applyFont="1" applyFill="1" applyBorder="1" applyAlignment="1">
      <alignment horizontal="center" vertical="center" wrapText="1"/>
    </xf>
    <xf numFmtId="2" fontId="0" fillId="38" borderId="34" xfId="0" applyNumberFormat="1" applyFont="1" applyFill="1" applyBorder="1" applyAlignment="1">
      <alignment horizontal="center" vertical="center"/>
    </xf>
    <xf numFmtId="2" fontId="12" fillId="41" borderId="2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72" fontId="12" fillId="41" borderId="3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right" vertical="center" wrapText="1"/>
    </xf>
    <xf numFmtId="2" fontId="8" fillId="35" borderId="0" xfId="0" applyNumberFormat="1" applyFont="1" applyFill="1" applyBorder="1" applyAlignment="1">
      <alignment horizontal="right" vertical="center"/>
    </xf>
    <xf numFmtId="2" fontId="8" fillId="35" borderId="36" xfId="0" applyNumberFormat="1" applyFont="1" applyFill="1" applyBorder="1" applyAlignment="1">
      <alignment horizontal="right" vertical="center"/>
    </xf>
    <xf numFmtId="2" fontId="1" fillId="35" borderId="37" xfId="0" applyNumberFormat="1" applyFont="1" applyFill="1" applyBorder="1" applyAlignment="1">
      <alignment horizontal="center" vertical="center" wrapText="1" shrinkToFit="1"/>
    </xf>
    <xf numFmtId="1" fontId="10" fillId="34" borderId="14" xfId="0" applyNumberFormat="1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 wrapText="1"/>
    </xf>
    <xf numFmtId="172" fontId="13" fillId="42" borderId="0" xfId="0" applyNumberFormat="1" applyFont="1" applyFill="1" applyBorder="1" applyAlignment="1">
      <alignment horizontal="center" vertical="center" wrapText="1"/>
    </xf>
    <xf numFmtId="172" fontId="9" fillId="42" borderId="0" xfId="0" applyNumberFormat="1" applyFont="1" applyFill="1" applyBorder="1" applyAlignment="1">
      <alignment horizontal="center" vertical="center" wrapText="1"/>
    </xf>
    <xf numFmtId="172" fontId="21" fillId="42" borderId="0" xfId="0" applyNumberFormat="1" applyFont="1" applyFill="1" applyBorder="1" applyAlignment="1">
      <alignment horizontal="center" vertical="center"/>
    </xf>
    <xf numFmtId="2" fontId="21" fillId="4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15" fillId="41" borderId="3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2" fillId="0" borderId="39" xfId="0" applyFont="1" applyFill="1" applyBorder="1" applyAlignment="1">
      <alignment horizontal="right" vertical="center" wrapText="1"/>
    </xf>
    <xf numFmtId="2" fontId="0" fillId="0" borderId="39" xfId="0" applyNumberFormat="1" applyBorder="1" applyAlignment="1">
      <alignment/>
    </xf>
    <xf numFmtId="2" fontId="0" fillId="38" borderId="18" xfId="0" applyNumberFormat="1" applyFont="1" applyFill="1" applyBorder="1" applyAlignment="1">
      <alignment horizontal="center" vertical="center"/>
    </xf>
    <xf numFmtId="2" fontId="0" fillId="38" borderId="25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left" vertical="center" wrapText="1"/>
    </xf>
    <xf numFmtId="172" fontId="0" fillId="33" borderId="40" xfId="0" applyNumberFormat="1" applyFont="1" applyFill="1" applyBorder="1" applyAlignment="1">
      <alignment horizontal="right" vertical="center"/>
    </xf>
    <xf numFmtId="1" fontId="10" fillId="34" borderId="41" xfId="0" applyNumberFormat="1" applyFont="1" applyFill="1" applyBorder="1" applyAlignment="1">
      <alignment horizontal="center" vertical="center"/>
    </xf>
    <xf numFmtId="2" fontId="10" fillId="33" borderId="42" xfId="0" applyNumberFormat="1" applyFont="1" applyFill="1" applyBorder="1" applyAlignment="1">
      <alignment horizontal="left" vertical="top"/>
    </xf>
    <xf numFmtId="2" fontId="10" fillId="33" borderId="43" xfId="0" applyNumberFormat="1" applyFont="1" applyFill="1" applyBorder="1" applyAlignment="1">
      <alignment horizontal="left" vertical="top"/>
    </xf>
    <xf numFmtId="2" fontId="10" fillId="33" borderId="44" xfId="0" applyNumberFormat="1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right" vertical="center"/>
    </xf>
    <xf numFmtId="172" fontId="0" fillId="33" borderId="45" xfId="0" applyNumberFormat="1" applyFont="1" applyFill="1" applyBorder="1" applyAlignment="1">
      <alignment horizontal="right" vertical="center"/>
    </xf>
    <xf numFmtId="1" fontId="10" fillId="34" borderId="15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24" fillId="38" borderId="39" xfId="0" applyNumberFormat="1" applyFont="1" applyFill="1" applyBorder="1" applyAlignment="1">
      <alignment horizontal="center"/>
    </xf>
    <xf numFmtId="172" fontId="24" fillId="38" borderId="39" xfId="0" applyNumberFormat="1" applyFont="1" applyFill="1" applyBorder="1" applyAlignment="1">
      <alignment horizontal="center" vertical="center"/>
    </xf>
    <xf numFmtId="172" fontId="24" fillId="38" borderId="46" xfId="0" applyNumberFormat="1" applyFont="1" applyFill="1" applyBorder="1" applyAlignment="1">
      <alignment horizontal="center" vertical="center"/>
    </xf>
    <xf numFmtId="172" fontId="10" fillId="38" borderId="47" xfId="0" applyNumberFormat="1" applyFont="1" applyFill="1" applyBorder="1" applyAlignment="1">
      <alignment horizontal="center"/>
    </xf>
    <xf numFmtId="172" fontId="10" fillId="38" borderId="48" xfId="0" applyNumberFormat="1" applyFont="1" applyFill="1" applyBorder="1" applyAlignment="1">
      <alignment horizontal="center"/>
    </xf>
    <xf numFmtId="172" fontId="10" fillId="38" borderId="49" xfId="0" applyNumberFormat="1" applyFont="1" applyFill="1" applyBorder="1" applyAlignment="1">
      <alignment horizontal="center"/>
    </xf>
    <xf numFmtId="172" fontId="24" fillId="38" borderId="50" xfId="0" applyNumberFormat="1" applyFont="1" applyFill="1" applyBorder="1" applyAlignment="1">
      <alignment horizontal="center" vertical="center"/>
    </xf>
    <xf numFmtId="172" fontId="24" fillId="38" borderId="51" xfId="0" applyNumberFormat="1" applyFont="1" applyFill="1" applyBorder="1" applyAlignment="1">
      <alignment horizontal="center" vertical="center"/>
    </xf>
    <xf numFmtId="172" fontId="24" fillId="38" borderId="52" xfId="0" applyNumberFormat="1" applyFont="1" applyFill="1" applyBorder="1" applyAlignment="1">
      <alignment horizontal="center" vertical="center"/>
    </xf>
    <xf numFmtId="172" fontId="10" fillId="38" borderId="53" xfId="0" applyNumberFormat="1" applyFont="1" applyFill="1" applyBorder="1" applyAlignment="1">
      <alignment horizontal="center"/>
    </xf>
    <xf numFmtId="172" fontId="24" fillId="38" borderId="54" xfId="0" applyNumberFormat="1" applyFont="1" applyFill="1" applyBorder="1" applyAlignment="1">
      <alignment horizontal="center" vertical="center"/>
    </xf>
    <xf numFmtId="172" fontId="24" fillId="38" borderId="55" xfId="0" applyNumberFormat="1" applyFont="1" applyFill="1" applyBorder="1" applyAlignment="1">
      <alignment horizontal="center" vertical="center"/>
    </xf>
    <xf numFmtId="172" fontId="24" fillId="38" borderId="56" xfId="0" applyNumberFormat="1" applyFont="1" applyFill="1" applyBorder="1" applyAlignment="1">
      <alignment horizontal="center" vertical="center"/>
    </xf>
    <xf numFmtId="172" fontId="10" fillId="38" borderId="57" xfId="0" applyNumberFormat="1" applyFont="1" applyFill="1" applyBorder="1" applyAlignment="1">
      <alignment horizontal="center"/>
    </xf>
    <xf numFmtId="172" fontId="12" fillId="38" borderId="47" xfId="0" applyNumberFormat="1" applyFont="1" applyFill="1" applyBorder="1" applyAlignment="1">
      <alignment horizontal="center" vertical="center"/>
    </xf>
    <xf numFmtId="172" fontId="12" fillId="38" borderId="48" xfId="0" applyNumberFormat="1" applyFont="1" applyFill="1" applyBorder="1" applyAlignment="1">
      <alignment horizontal="center" vertical="center"/>
    </xf>
    <xf numFmtId="172" fontId="12" fillId="38" borderId="49" xfId="0" applyNumberFormat="1" applyFont="1" applyFill="1" applyBorder="1" applyAlignment="1">
      <alignment horizontal="center" vertical="center"/>
    </xf>
    <xf numFmtId="172" fontId="12" fillId="38" borderId="51" xfId="0" applyNumberFormat="1" applyFont="1" applyFill="1" applyBorder="1" applyAlignment="1">
      <alignment horizontal="center" vertical="center"/>
    </xf>
    <xf numFmtId="172" fontId="12" fillId="38" borderId="52" xfId="0" applyNumberFormat="1" applyFont="1" applyFill="1" applyBorder="1" applyAlignment="1">
      <alignment horizontal="center" vertical="center"/>
    </xf>
    <xf numFmtId="172" fontId="25" fillId="38" borderId="54" xfId="0" applyNumberFormat="1" applyFont="1" applyFill="1" applyBorder="1" applyAlignment="1">
      <alignment horizontal="center" vertical="center"/>
    </xf>
    <xf numFmtId="172" fontId="25" fillId="38" borderId="55" xfId="0" applyNumberFormat="1" applyFont="1" applyFill="1" applyBorder="1" applyAlignment="1">
      <alignment horizontal="center" vertical="center"/>
    </xf>
    <xf numFmtId="172" fontId="25" fillId="38" borderId="56" xfId="0" applyNumberFormat="1" applyFont="1" applyFill="1" applyBorder="1" applyAlignment="1">
      <alignment horizontal="center" vertical="center"/>
    </xf>
    <xf numFmtId="172" fontId="25" fillId="38" borderId="50" xfId="0" applyNumberFormat="1" applyFont="1" applyFill="1" applyBorder="1" applyAlignment="1">
      <alignment horizontal="center" vertical="center"/>
    </xf>
    <xf numFmtId="172" fontId="25" fillId="38" borderId="51" xfId="0" applyNumberFormat="1" applyFont="1" applyFill="1" applyBorder="1" applyAlignment="1">
      <alignment horizontal="center" vertical="center"/>
    </xf>
    <xf numFmtId="172" fontId="12" fillId="41" borderId="29" xfId="0" applyNumberFormat="1" applyFont="1" applyFill="1" applyBorder="1" applyAlignment="1">
      <alignment horizontal="center" vertical="center" wrapText="1"/>
    </xf>
    <xf numFmtId="0" fontId="10" fillId="41" borderId="58" xfId="0" applyFont="1" applyFill="1" applyBorder="1" applyAlignment="1">
      <alignment horizontal="left" vertical="center" indent="1"/>
    </xf>
    <xf numFmtId="0" fontId="10" fillId="41" borderId="50" xfId="0" applyFont="1" applyFill="1" applyBorder="1" applyAlignment="1">
      <alignment horizontal="left" vertical="center" indent="1"/>
    </xf>
    <xf numFmtId="172" fontId="8" fillId="33" borderId="39" xfId="0" applyNumberFormat="1" applyFont="1" applyFill="1" applyBorder="1" applyAlignment="1">
      <alignment horizontal="center" vertical="center"/>
    </xf>
    <xf numFmtId="172" fontId="8" fillId="33" borderId="59" xfId="0" applyNumberFormat="1" applyFont="1" applyFill="1" applyBorder="1" applyAlignment="1">
      <alignment horizontal="center" vertical="center"/>
    </xf>
    <xf numFmtId="172" fontId="8" fillId="33" borderId="51" xfId="0" applyNumberFormat="1" applyFont="1" applyFill="1" applyBorder="1" applyAlignment="1">
      <alignment horizontal="center" vertical="center"/>
    </xf>
    <xf numFmtId="172" fontId="8" fillId="33" borderId="52" xfId="0" applyNumberFormat="1" applyFont="1" applyFill="1" applyBorder="1" applyAlignment="1">
      <alignment horizontal="center" vertical="center"/>
    </xf>
    <xf numFmtId="2" fontId="11" fillId="38" borderId="17" xfId="0" applyNumberFormat="1" applyFont="1" applyFill="1" applyBorder="1" applyAlignment="1">
      <alignment horizontal="center" vertical="center"/>
    </xf>
    <xf numFmtId="2" fontId="11" fillId="38" borderId="24" xfId="0" applyNumberFormat="1" applyFont="1" applyFill="1" applyBorder="1" applyAlignment="1">
      <alignment horizontal="center" vertical="center"/>
    </xf>
    <xf numFmtId="2" fontId="11" fillId="38" borderId="18" xfId="0" applyNumberFormat="1" applyFont="1" applyFill="1" applyBorder="1" applyAlignment="1">
      <alignment horizontal="center" vertical="center"/>
    </xf>
    <xf numFmtId="2" fontId="11" fillId="38" borderId="25" xfId="0" applyNumberFormat="1" applyFont="1" applyFill="1" applyBorder="1" applyAlignment="1">
      <alignment horizontal="center" vertical="center"/>
    </xf>
    <xf numFmtId="2" fontId="11" fillId="38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2" fontId="1" fillId="33" borderId="21" xfId="0" applyNumberFormat="1" applyFont="1" applyFill="1" applyBorder="1" applyAlignment="1">
      <alignment horizontal="center" vertical="center" wrapText="1" shrinkToFit="1"/>
    </xf>
    <xf numFmtId="0" fontId="10" fillId="33" borderId="60" xfId="0" applyFont="1" applyFill="1" applyBorder="1" applyAlignment="1">
      <alignment vertical="center" wrapText="1"/>
    </xf>
    <xf numFmtId="2" fontId="23" fillId="33" borderId="34" xfId="0" applyNumberFormat="1" applyFont="1" applyFill="1" applyBorder="1" applyAlignment="1">
      <alignment horizontal="right" vertical="center"/>
    </xf>
    <xf numFmtId="2" fontId="1" fillId="33" borderId="34" xfId="0" applyNumberFormat="1" applyFont="1" applyFill="1" applyBorder="1" applyAlignment="1">
      <alignment horizontal="right" vertical="center" wrapText="1"/>
    </xf>
    <xf numFmtId="0" fontId="14" fillId="33" borderId="61" xfId="0" applyFont="1" applyFill="1" applyBorder="1" applyAlignment="1">
      <alignment horizontal="center" vertical="center" wrapText="1"/>
    </xf>
    <xf numFmtId="2" fontId="26" fillId="41" borderId="22" xfId="0" applyNumberFormat="1" applyFont="1" applyFill="1" applyBorder="1" applyAlignment="1">
      <alignment horizontal="center" vertical="center"/>
    </xf>
    <xf numFmtId="2" fontId="12" fillId="39" borderId="0" xfId="0" applyNumberFormat="1" applyFont="1" applyFill="1" applyBorder="1" applyAlignment="1">
      <alignment horizontal="center" vertical="center"/>
    </xf>
    <xf numFmtId="0" fontId="0" fillId="33" borderId="62" xfId="0" applyFill="1" applyBorder="1" applyAlignment="1">
      <alignment/>
    </xf>
    <xf numFmtId="0" fontId="1" fillId="33" borderId="63" xfId="0" applyFont="1" applyFill="1" applyBorder="1" applyAlignment="1">
      <alignment horizontal="right" vertical="center" wrapText="1"/>
    </xf>
    <xf numFmtId="0" fontId="1" fillId="33" borderId="63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10" fillId="33" borderId="31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33" borderId="6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2" fontId="12" fillId="35" borderId="24" xfId="0" applyNumberFormat="1" applyFont="1" applyFill="1" applyBorder="1" applyAlignment="1">
      <alignment horizontal="center" vertical="center"/>
    </xf>
    <xf numFmtId="2" fontId="12" fillId="35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Alignment="1">
      <alignment horizontal="center" vertical="center"/>
    </xf>
    <xf numFmtId="0" fontId="0" fillId="33" borderId="6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11" fillId="38" borderId="18" xfId="0" applyNumberFormat="1" applyFont="1" applyFill="1" applyBorder="1" applyAlignment="1">
      <alignment horizontal="center" vertical="center"/>
    </xf>
    <xf numFmtId="173" fontId="11" fillId="38" borderId="25" xfId="0" applyNumberFormat="1" applyFont="1" applyFill="1" applyBorder="1" applyAlignment="1">
      <alignment horizontal="center" vertical="center"/>
    </xf>
    <xf numFmtId="172" fontId="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vertical="center" wrapText="1"/>
    </xf>
    <xf numFmtId="2" fontId="16" fillId="38" borderId="12" xfId="0" applyNumberFormat="1" applyFont="1" applyFill="1" applyBorder="1" applyAlignment="1">
      <alignment horizontal="left" vertical="center"/>
    </xf>
    <xf numFmtId="2" fontId="16" fillId="38" borderId="27" xfId="0" applyNumberFormat="1" applyFont="1" applyFill="1" applyBorder="1" applyAlignment="1">
      <alignment horizontal="left" vertical="center"/>
    </xf>
    <xf numFmtId="0" fontId="0" fillId="43" borderId="0" xfId="0" applyFont="1" applyFill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4" fillId="38" borderId="18" xfId="0" applyNumberFormat="1" applyFont="1" applyFill="1" applyBorder="1" applyAlignment="1">
      <alignment horizontal="center" vertical="center"/>
    </xf>
    <xf numFmtId="1" fontId="0" fillId="38" borderId="22" xfId="0" applyNumberFormat="1" applyFont="1" applyFill="1" applyBorder="1" applyAlignment="1">
      <alignment horizontal="center" vertical="center"/>
    </xf>
    <xf numFmtId="49" fontId="0" fillId="38" borderId="0" xfId="0" applyNumberFormat="1" applyFont="1" applyFill="1" applyBorder="1" applyAlignment="1">
      <alignment horizontal="center" vertical="center"/>
    </xf>
    <xf numFmtId="175" fontId="0" fillId="38" borderId="22" xfId="0" applyNumberFormat="1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1" fontId="0" fillId="38" borderId="23" xfId="0" applyNumberFormat="1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2" fontId="0" fillId="38" borderId="61" xfId="0" applyNumberFormat="1" applyFont="1" applyFill="1" applyBorder="1" applyAlignment="1">
      <alignment horizontal="center" vertical="center"/>
    </xf>
    <xf numFmtId="1" fontId="10" fillId="33" borderId="37" xfId="0" applyNumberFormat="1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 wrapText="1"/>
    </xf>
    <xf numFmtId="172" fontId="27" fillId="38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2" fontId="12" fillId="33" borderId="11" xfId="0" applyNumberFormat="1" applyFont="1" applyFill="1" applyBorder="1" applyAlignment="1">
      <alignment horizontal="center" vertical="center"/>
    </xf>
    <xf numFmtId="2" fontId="12" fillId="41" borderId="11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2" fontId="11" fillId="38" borderId="19" xfId="0" applyNumberFormat="1" applyFont="1" applyFill="1" applyBorder="1" applyAlignment="1">
      <alignment horizontal="center" vertical="center"/>
    </xf>
    <xf numFmtId="2" fontId="11" fillId="38" borderId="26" xfId="0" applyNumberFormat="1" applyFont="1" applyFill="1" applyBorder="1" applyAlignment="1">
      <alignment horizontal="center" vertical="center"/>
    </xf>
    <xf numFmtId="2" fontId="11" fillId="38" borderId="61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/>
    </xf>
    <xf numFmtId="173" fontId="8" fillId="0" borderId="0" xfId="0" applyNumberFormat="1" applyFont="1" applyFill="1" applyAlignment="1">
      <alignment horizontal="center" vertical="center"/>
    </xf>
    <xf numFmtId="173" fontId="8" fillId="0" borderId="0" xfId="0" applyNumberFormat="1" applyFont="1" applyAlignment="1">
      <alignment horizontal="center" vertical="center"/>
    </xf>
    <xf numFmtId="172" fontId="15" fillId="41" borderId="66" xfId="0" applyNumberFormat="1" applyFont="1" applyFill="1" applyBorder="1" applyAlignment="1">
      <alignment horizontal="center" vertical="center" wrapText="1"/>
    </xf>
    <xf numFmtId="173" fontId="0" fillId="0" borderId="39" xfId="0" applyNumberFormat="1" applyBorder="1" applyAlignment="1">
      <alignment/>
    </xf>
    <xf numFmtId="2" fontId="0" fillId="0" borderId="39" xfId="0" applyNumberFormat="1" applyBorder="1" applyAlignment="1">
      <alignment/>
    </xf>
    <xf numFmtId="174" fontId="21" fillId="0" borderId="0" xfId="0" applyNumberFormat="1" applyFont="1" applyBorder="1" applyAlignment="1">
      <alignment/>
    </xf>
    <xf numFmtId="0" fontId="21" fillId="0" borderId="3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31" fillId="33" borderId="11" xfId="0" applyNumberFormat="1" applyFont="1" applyFill="1" applyBorder="1" applyAlignment="1">
      <alignment horizontal="center" vertical="center"/>
    </xf>
    <xf numFmtId="2" fontId="12" fillId="41" borderId="67" xfId="0" applyNumberFormat="1" applyFont="1" applyFill="1" applyBorder="1" applyAlignment="1">
      <alignment horizontal="center" vertical="center"/>
    </xf>
    <xf numFmtId="2" fontId="11" fillId="38" borderId="6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2" fontId="18" fillId="39" borderId="12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10" fillId="33" borderId="68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8" fillId="44" borderId="16" xfId="0" applyFont="1" applyFill="1" applyBorder="1" applyAlignment="1">
      <alignment horizontal="center" vertical="center" wrapText="1"/>
    </xf>
    <xf numFmtId="0" fontId="8" fillId="44" borderId="69" xfId="0" applyFont="1" applyFill="1" applyBorder="1" applyAlignment="1">
      <alignment horizontal="center" vertical="center" wrapText="1"/>
    </xf>
    <xf numFmtId="0" fontId="13" fillId="45" borderId="24" xfId="0" applyFont="1" applyFill="1" applyBorder="1" applyAlignment="1">
      <alignment horizontal="center" vertical="center" textRotation="90"/>
    </xf>
    <xf numFmtId="0" fontId="13" fillId="45" borderId="25" xfId="0" applyFont="1" applyFill="1" applyBorder="1" applyAlignment="1">
      <alignment horizontal="center" vertical="center" textRotation="90"/>
    </xf>
    <xf numFmtId="0" fontId="13" fillId="45" borderId="26" xfId="0" applyFont="1" applyFill="1" applyBorder="1" applyAlignment="1">
      <alignment horizontal="center" vertical="center" textRotation="90"/>
    </xf>
    <xf numFmtId="0" fontId="1" fillId="33" borderId="37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8" fillId="35" borderId="71" xfId="0" applyFont="1" applyFill="1" applyBorder="1" applyAlignment="1">
      <alignment horizontal="center" vertical="center"/>
    </xf>
    <xf numFmtId="0" fontId="8" fillId="35" borderId="72" xfId="0" applyFont="1" applyFill="1" applyBorder="1" applyAlignment="1">
      <alignment horizontal="center" vertical="center"/>
    </xf>
    <xf numFmtId="0" fontId="7" fillId="45" borderId="73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/>
    </xf>
    <xf numFmtId="0" fontId="7" fillId="45" borderId="27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right" vertical="center"/>
    </xf>
    <xf numFmtId="0" fontId="10" fillId="33" borderId="75" xfId="0" applyFont="1" applyFill="1" applyBorder="1" applyAlignment="1">
      <alignment horizontal="right" vertical="center"/>
    </xf>
    <xf numFmtId="0" fontId="10" fillId="33" borderId="76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14" fontId="8" fillId="44" borderId="13" xfId="0" applyNumberFormat="1" applyFont="1" applyFill="1" applyBorder="1" applyAlignment="1">
      <alignment horizontal="center" vertical="center" wrapText="1"/>
    </xf>
    <xf numFmtId="0" fontId="8" fillId="44" borderId="13" xfId="0" applyNumberFormat="1" applyFont="1" applyFill="1" applyBorder="1" applyAlignment="1">
      <alignment horizontal="center" vertical="center" wrapText="1"/>
    </xf>
    <xf numFmtId="0" fontId="8" fillId="44" borderId="6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9" fontId="8" fillId="44" borderId="75" xfId="0" applyNumberFormat="1" applyFont="1" applyFill="1" applyBorder="1" applyAlignment="1">
      <alignment horizontal="center" vertical="center"/>
    </xf>
    <xf numFmtId="49" fontId="8" fillId="44" borderId="7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right" vertical="center"/>
    </xf>
    <xf numFmtId="0" fontId="8" fillId="35" borderId="78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10" fillId="44" borderId="31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/>
    </xf>
    <xf numFmtId="0" fontId="10" fillId="44" borderId="34" xfId="0" applyFont="1" applyFill="1" applyBorder="1" applyAlignment="1">
      <alignment horizontal="center" vertical="center"/>
    </xf>
    <xf numFmtId="0" fontId="10" fillId="44" borderId="8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10" fillId="44" borderId="6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 wrapText="1"/>
    </xf>
    <xf numFmtId="0" fontId="8" fillId="44" borderId="64" xfId="0" applyFont="1" applyFill="1" applyBorder="1" applyAlignment="1">
      <alignment horizontal="center" vertical="center" wrapText="1"/>
    </xf>
    <xf numFmtId="0" fontId="7" fillId="45" borderId="21" xfId="0" applyFont="1" applyFill="1" applyBorder="1" applyAlignment="1">
      <alignment horizontal="center" vertical="center"/>
    </xf>
    <xf numFmtId="0" fontId="7" fillId="45" borderId="6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33" borderId="81" xfId="0" applyFont="1" applyFill="1" applyBorder="1" applyAlignment="1">
      <alignment horizontal="right" vertical="center"/>
    </xf>
    <xf numFmtId="0" fontId="11" fillId="33" borderId="71" xfId="0" applyFont="1" applyFill="1" applyBorder="1" applyAlignment="1">
      <alignment horizontal="right" vertical="center"/>
    </xf>
    <xf numFmtId="0" fontId="11" fillId="33" borderId="46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0" fillId="41" borderId="82" xfId="0" applyFont="1" applyFill="1" applyBorder="1" applyAlignment="1">
      <alignment horizontal="center" vertical="center" wrapText="1"/>
    </xf>
    <xf numFmtId="0" fontId="10" fillId="41" borderId="30" xfId="0" applyFont="1" applyFill="1" applyBorder="1" applyAlignment="1">
      <alignment horizontal="center" vertical="center" wrapText="1"/>
    </xf>
    <xf numFmtId="0" fontId="6" fillId="38" borderId="73" xfId="0" applyFont="1" applyFill="1" applyBorder="1" applyAlignment="1">
      <alignment horizontal="right" vertical="center"/>
    </xf>
    <xf numFmtId="0" fontId="6" fillId="38" borderId="12" xfId="0" applyFont="1" applyFill="1" applyBorder="1" applyAlignment="1">
      <alignment horizontal="right" vertical="center"/>
    </xf>
    <xf numFmtId="0" fontId="15" fillId="41" borderId="83" xfId="0" applyFont="1" applyFill="1" applyBorder="1" applyAlignment="1">
      <alignment horizontal="center" vertical="center" wrapText="1"/>
    </xf>
    <xf numFmtId="0" fontId="15" fillId="41" borderId="23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0" fontId="10" fillId="41" borderId="80" xfId="0" applyFont="1" applyFill="1" applyBorder="1" applyAlignment="1">
      <alignment horizontal="center" vertical="center" wrapText="1"/>
    </xf>
    <xf numFmtId="0" fontId="15" fillId="41" borderId="84" xfId="0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horizontal="center" vertical="center" wrapText="1"/>
    </xf>
    <xf numFmtId="0" fontId="9" fillId="37" borderId="50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/>
    </xf>
    <xf numFmtId="2" fontId="9" fillId="37" borderId="48" xfId="0" applyNumberFormat="1" applyFont="1" applyFill="1" applyBorder="1" applyAlignment="1">
      <alignment horizontal="center" vertical="center" wrapText="1"/>
    </xf>
    <xf numFmtId="2" fontId="9" fillId="37" borderId="51" xfId="0" applyNumberFormat="1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/>
    </xf>
    <xf numFmtId="2" fontId="1" fillId="38" borderId="51" xfId="0" applyNumberFormat="1" applyFont="1" applyFill="1" applyBorder="1" applyAlignment="1">
      <alignment horizontal="center" vertical="center"/>
    </xf>
    <xf numFmtId="2" fontId="7" fillId="37" borderId="49" xfId="0" applyNumberFormat="1" applyFont="1" applyFill="1" applyBorder="1" applyAlignment="1">
      <alignment horizontal="center" vertical="center"/>
    </xf>
    <xf numFmtId="2" fontId="7" fillId="37" borderId="52" xfId="0" applyNumberFormat="1" applyFont="1" applyFill="1" applyBorder="1" applyAlignment="1">
      <alignment horizontal="center" vertical="center"/>
    </xf>
    <xf numFmtId="2" fontId="1" fillId="38" borderId="85" xfId="0" applyNumberFormat="1" applyFont="1" applyFill="1" applyBorder="1" applyAlignment="1">
      <alignment horizontal="center" vertical="center"/>
    </xf>
    <xf numFmtId="2" fontId="10" fillId="41" borderId="83" xfId="0" applyNumberFormat="1" applyFont="1" applyFill="1" applyBorder="1" applyAlignment="1">
      <alignment horizontal="center" vertical="center" wrapText="1"/>
    </xf>
    <xf numFmtId="2" fontId="10" fillId="41" borderId="23" xfId="0" applyNumberFormat="1" applyFont="1" applyFill="1" applyBorder="1" applyAlignment="1">
      <alignment horizontal="center" vertical="center" wrapText="1"/>
    </xf>
    <xf numFmtId="0" fontId="7" fillId="46" borderId="73" xfId="0" applyFont="1" applyFill="1" applyBorder="1" applyAlignment="1">
      <alignment horizontal="center" vertical="center"/>
    </xf>
    <xf numFmtId="0" fontId="7" fillId="46" borderId="12" xfId="0" applyFont="1" applyFill="1" applyBorder="1" applyAlignment="1">
      <alignment horizontal="center" vertical="center"/>
    </xf>
    <xf numFmtId="0" fontId="7" fillId="46" borderId="27" xfId="0" applyFont="1" applyFill="1" applyBorder="1" applyAlignment="1">
      <alignment horizontal="center" vertical="center"/>
    </xf>
    <xf numFmtId="2" fontId="7" fillId="37" borderId="86" xfId="0" applyNumberFormat="1" applyFont="1" applyFill="1" applyBorder="1" applyAlignment="1">
      <alignment horizontal="center" vertical="center"/>
    </xf>
    <xf numFmtId="2" fontId="1" fillId="38" borderId="24" xfId="0" applyNumberFormat="1" applyFont="1" applyFill="1" applyBorder="1" applyAlignment="1">
      <alignment horizontal="center" vertical="center"/>
    </xf>
    <xf numFmtId="2" fontId="1" fillId="38" borderId="26" xfId="0" applyNumberFormat="1" applyFont="1" applyFill="1" applyBorder="1" applyAlignment="1">
      <alignment horizontal="center" vertical="center"/>
    </xf>
    <xf numFmtId="2" fontId="10" fillId="39" borderId="83" xfId="0" applyNumberFormat="1" applyFont="1" applyFill="1" applyBorder="1" applyAlignment="1">
      <alignment horizontal="center" vertical="center" wrapText="1"/>
    </xf>
    <xf numFmtId="2" fontId="10" fillId="39" borderId="23" xfId="0" applyNumberFormat="1" applyFont="1" applyFill="1" applyBorder="1" applyAlignment="1">
      <alignment horizontal="center" vertical="center" wrapText="1"/>
    </xf>
    <xf numFmtId="0" fontId="10" fillId="39" borderId="82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6" fillId="39" borderId="73" xfId="0" applyFont="1" applyFill="1" applyBorder="1" applyAlignment="1">
      <alignment horizontal="right" vertical="center"/>
    </xf>
    <xf numFmtId="0" fontId="6" fillId="39" borderId="12" xfId="0" applyFont="1" applyFill="1" applyBorder="1" applyAlignment="1">
      <alignment horizontal="right" vertical="center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84" xfId="0" applyFont="1" applyFill="1" applyBorder="1" applyAlignment="1">
      <alignment horizontal="center" vertical="center" wrapText="1"/>
    </xf>
    <xf numFmtId="0" fontId="10" fillId="39" borderId="80" xfId="0" applyFont="1" applyFill="1" applyBorder="1" applyAlignment="1">
      <alignment horizontal="center" vertical="center" wrapText="1"/>
    </xf>
    <xf numFmtId="0" fontId="15" fillId="39" borderId="84" xfId="0" applyFont="1" applyFill="1" applyBorder="1" applyAlignment="1">
      <alignment horizontal="center" vertical="center" wrapText="1"/>
    </xf>
    <xf numFmtId="2" fontId="9" fillId="37" borderId="87" xfId="0" applyNumberFormat="1" applyFont="1" applyFill="1" applyBorder="1" applyAlignment="1">
      <alignment horizontal="center" vertical="center" wrapText="1"/>
    </xf>
    <xf numFmtId="2" fontId="9" fillId="37" borderId="68" xfId="0" applyNumberFormat="1" applyFont="1" applyFill="1" applyBorder="1" applyAlignment="1">
      <alignment horizontal="center" vertical="center" wrapText="1"/>
    </xf>
    <xf numFmtId="0" fontId="15" fillId="45" borderId="39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2" fontId="10" fillId="41" borderId="22" xfId="0" applyNumberFormat="1" applyFont="1" applyFill="1" applyBorder="1" applyAlignment="1">
      <alignment horizontal="center" vertical="center" wrapText="1"/>
    </xf>
    <xf numFmtId="0" fontId="10" fillId="41" borderId="88" xfId="0" applyFont="1" applyFill="1" applyBorder="1" applyAlignment="1">
      <alignment horizontal="center" vertical="center" wrapText="1"/>
    </xf>
    <xf numFmtId="2" fontId="1" fillId="38" borderId="89" xfId="0" applyNumberFormat="1" applyFont="1" applyFill="1" applyBorder="1" applyAlignment="1">
      <alignment horizontal="center" vertical="center"/>
    </xf>
    <xf numFmtId="2" fontId="1" fillId="38" borderId="90" xfId="0" applyNumberFormat="1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 wrapText="1"/>
    </xf>
    <xf numFmtId="2" fontId="7" fillId="37" borderId="77" xfId="0" applyNumberFormat="1" applyFont="1" applyFill="1" applyBorder="1" applyAlignment="1">
      <alignment horizontal="center" vertical="center"/>
    </xf>
    <xf numFmtId="2" fontId="7" fillId="37" borderId="69" xfId="0" applyNumberFormat="1" applyFont="1" applyFill="1" applyBorder="1" applyAlignment="1">
      <alignment horizontal="center" vertical="center"/>
    </xf>
    <xf numFmtId="0" fontId="10" fillId="41" borderId="83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5" fillId="41" borderId="22" xfId="0" applyFont="1" applyFill="1" applyBorder="1" applyAlignment="1">
      <alignment horizontal="center" vertical="center" wrapText="1"/>
    </xf>
    <xf numFmtId="0" fontId="10" fillId="41" borderId="91" xfId="0" applyFont="1" applyFill="1" applyBorder="1" applyAlignment="1">
      <alignment horizontal="center" vertical="center" wrapText="1"/>
    </xf>
    <xf numFmtId="0" fontId="10" fillId="41" borderId="28" xfId="0" applyFont="1" applyFill="1" applyBorder="1" applyAlignment="1">
      <alignment horizontal="center" vertical="center" wrapText="1"/>
    </xf>
    <xf numFmtId="0" fontId="10" fillId="41" borderId="9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93" xfId="0" applyFont="1" applyFill="1" applyBorder="1" applyAlignment="1">
      <alignment horizontal="left" vertical="center" wrapText="1"/>
    </xf>
    <xf numFmtId="0" fontId="7" fillId="37" borderId="74" xfId="0" applyFont="1" applyFill="1" applyBorder="1" applyAlignment="1">
      <alignment horizontal="center" vertical="center" wrapText="1"/>
    </xf>
    <xf numFmtId="0" fontId="7" fillId="37" borderId="68" xfId="0" applyFont="1" applyFill="1" applyBorder="1" applyAlignment="1">
      <alignment horizontal="center" vertical="center" wrapText="1"/>
    </xf>
    <xf numFmtId="173" fontId="15" fillId="41" borderId="91" xfId="0" applyNumberFormat="1" applyFont="1" applyFill="1" applyBorder="1" applyAlignment="1">
      <alignment horizontal="center" vertical="center" wrapText="1"/>
    </xf>
    <xf numFmtId="173" fontId="15" fillId="41" borderId="28" xfId="0" applyNumberFormat="1" applyFont="1" applyFill="1" applyBorder="1" applyAlignment="1">
      <alignment horizontal="center" vertical="center" wrapText="1"/>
    </xf>
    <xf numFmtId="2" fontId="11" fillId="33" borderId="94" xfId="0" applyNumberFormat="1" applyFont="1" applyFill="1" applyBorder="1" applyAlignment="1">
      <alignment horizontal="left" vertical="top" wrapText="1"/>
    </xf>
    <xf numFmtId="2" fontId="11" fillId="33" borderId="95" xfId="0" applyNumberFormat="1" applyFont="1" applyFill="1" applyBorder="1" applyAlignment="1">
      <alignment horizontal="left" vertical="top" wrapText="1"/>
    </xf>
    <xf numFmtId="2" fontId="11" fillId="33" borderId="96" xfId="0" applyNumberFormat="1" applyFont="1" applyFill="1" applyBorder="1" applyAlignment="1">
      <alignment horizontal="left" vertical="top" wrapText="1"/>
    </xf>
    <xf numFmtId="2" fontId="11" fillId="33" borderId="31" xfId="0" applyNumberFormat="1" applyFont="1" applyFill="1" applyBorder="1" applyAlignment="1">
      <alignment horizontal="left" vertical="top" wrapText="1"/>
    </xf>
    <xf numFmtId="2" fontId="11" fillId="33" borderId="0" xfId="0" applyNumberFormat="1" applyFont="1" applyFill="1" applyBorder="1" applyAlignment="1">
      <alignment horizontal="left" vertical="top" wrapText="1"/>
    </xf>
    <xf numFmtId="2" fontId="11" fillId="33" borderId="34" xfId="0" applyNumberFormat="1" applyFont="1" applyFill="1" applyBorder="1" applyAlignment="1">
      <alignment horizontal="left" vertical="top" wrapText="1"/>
    </xf>
    <xf numFmtId="2" fontId="11" fillId="33" borderId="80" xfId="0" applyNumberFormat="1" applyFont="1" applyFill="1" applyBorder="1" applyAlignment="1">
      <alignment horizontal="left" vertical="top" wrapText="1"/>
    </xf>
    <xf numFmtId="2" fontId="11" fillId="33" borderId="10" xfId="0" applyNumberFormat="1" applyFont="1" applyFill="1" applyBorder="1" applyAlignment="1">
      <alignment horizontal="left" vertical="top" wrapText="1"/>
    </xf>
    <xf numFmtId="2" fontId="11" fillId="33" borderId="61" xfId="0" applyNumberFormat="1" applyFont="1" applyFill="1" applyBorder="1" applyAlignment="1">
      <alignment horizontal="left" vertical="top" wrapText="1"/>
    </xf>
    <xf numFmtId="172" fontId="10" fillId="33" borderId="31" xfId="0" applyNumberFormat="1" applyFont="1" applyFill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center" vertical="center" wrapText="1"/>
    </xf>
    <xf numFmtId="172" fontId="11" fillId="33" borderId="33" xfId="0" applyNumberFormat="1" applyFont="1" applyFill="1" applyBorder="1" applyAlignment="1">
      <alignment horizontal="center" vertical="center" wrapText="1"/>
    </xf>
    <xf numFmtId="172" fontId="11" fillId="33" borderId="31" xfId="0" applyNumberFormat="1" applyFont="1" applyFill="1" applyBorder="1" applyAlignment="1">
      <alignment horizontal="center" vertical="center" wrapText="1"/>
    </xf>
    <xf numFmtId="172" fontId="11" fillId="33" borderId="8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97" xfId="0" applyNumberFormat="1" applyFont="1" applyFill="1" applyBorder="1" applyAlignment="1">
      <alignment horizontal="center" vertical="center" wrapText="1"/>
    </xf>
    <xf numFmtId="0" fontId="15" fillId="41" borderId="98" xfId="0" applyFont="1" applyFill="1" applyBorder="1" applyAlignment="1">
      <alignment horizontal="center" vertical="center" wrapText="1"/>
    </xf>
    <xf numFmtId="172" fontId="10" fillId="33" borderId="84" xfId="0" applyNumberFormat="1" applyFont="1" applyFill="1" applyBorder="1" applyAlignment="1">
      <alignment horizontal="center" vertical="center" wrapText="1"/>
    </xf>
    <xf numFmtId="172" fontId="10" fillId="33" borderId="21" xfId="0" applyNumberFormat="1" applyFont="1" applyFill="1" applyBorder="1" applyAlignment="1">
      <alignment horizontal="center" vertical="center" wrapText="1"/>
    </xf>
    <xf numFmtId="172" fontId="10" fillId="33" borderId="9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15" fillId="41" borderId="82" xfId="0" applyFont="1" applyFill="1" applyBorder="1" applyAlignment="1">
      <alignment horizontal="center" vertical="center" wrapText="1"/>
    </xf>
    <xf numFmtId="0" fontId="15" fillId="41" borderId="88" xfId="0" applyFont="1" applyFill="1" applyBorder="1" applyAlignment="1">
      <alignment horizontal="center" vertical="center" wrapText="1"/>
    </xf>
    <xf numFmtId="2" fontId="1" fillId="38" borderId="86" xfId="0" applyNumberFormat="1" applyFont="1" applyFill="1" applyBorder="1" applyAlignment="1">
      <alignment horizontal="center" vertical="center"/>
    </xf>
    <xf numFmtId="2" fontId="1" fillId="38" borderId="52" xfId="0" applyNumberFormat="1" applyFont="1" applyFill="1" applyBorder="1" applyAlignment="1">
      <alignment horizontal="center" vertical="center"/>
    </xf>
    <xf numFmtId="173" fontId="9" fillId="37" borderId="28" xfId="0" applyNumberFormat="1" applyFont="1" applyFill="1" applyBorder="1" applyAlignment="1">
      <alignment horizontal="center" vertical="center" wrapText="1"/>
    </xf>
    <xf numFmtId="173" fontId="9" fillId="37" borderId="92" xfId="0" applyNumberFormat="1" applyFont="1" applyFill="1" applyBorder="1" applyAlignment="1">
      <alignment horizontal="center" vertical="center" wrapText="1"/>
    </xf>
    <xf numFmtId="0" fontId="7" fillId="45" borderId="0" xfId="0" applyFont="1" applyFill="1" applyAlignment="1">
      <alignment horizontal="center" vertical="center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41" borderId="100" xfId="0" applyFont="1" applyFill="1" applyBorder="1" applyAlignment="1">
      <alignment horizontal="center" vertical="center" wrapText="1"/>
    </xf>
    <xf numFmtId="0" fontId="10" fillId="41" borderId="101" xfId="0" applyFont="1" applyFill="1" applyBorder="1" applyAlignment="1">
      <alignment horizontal="center" vertical="center" wrapText="1"/>
    </xf>
    <xf numFmtId="0" fontId="10" fillId="41" borderId="102" xfId="0" applyFont="1" applyFill="1" applyBorder="1" applyAlignment="1">
      <alignment horizontal="center" vertical="center" wrapText="1"/>
    </xf>
    <xf numFmtId="1" fontId="7" fillId="37" borderId="49" xfId="0" applyNumberFormat="1" applyFont="1" applyFill="1" applyBorder="1" applyAlignment="1">
      <alignment horizontal="center" vertical="center"/>
    </xf>
    <xf numFmtId="1" fontId="7" fillId="37" borderId="52" xfId="0" applyNumberFormat="1" applyFont="1" applyFill="1" applyBorder="1" applyAlignment="1">
      <alignment horizontal="center" vertical="center"/>
    </xf>
    <xf numFmtId="2" fontId="1" fillId="41" borderId="83" xfId="0" applyNumberFormat="1" applyFont="1" applyFill="1" applyBorder="1" applyAlignment="1">
      <alignment horizontal="center" vertical="center" wrapText="1"/>
    </xf>
    <xf numFmtId="2" fontId="1" fillId="41" borderId="22" xfId="0" applyNumberFormat="1" applyFont="1" applyFill="1" applyBorder="1" applyAlignment="1">
      <alignment horizontal="center" vertical="center" wrapText="1"/>
    </xf>
    <xf numFmtId="2" fontId="1" fillId="41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41" borderId="91" xfId="0" applyFont="1" applyFill="1" applyBorder="1" applyAlignment="1">
      <alignment horizontal="center" vertical="center" wrapText="1"/>
    </xf>
    <xf numFmtId="0" fontId="1" fillId="41" borderId="28" xfId="0" applyFont="1" applyFill="1" applyBorder="1" applyAlignment="1">
      <alignment horizontal="center" vertical="center" wrapText="1"/>
    </xf>
    <xf numFmtId="0" fontId="1" fillId="41" borderId="92" xfId="0" applyFont="1" applyFill="1" applyBorder="1" applyAlignment="1">
      <alignment horizontal="center" vertical="center" wrapText="1"/>
    </xf>
    <xf numFmtId="0" fontId="1" fillId="37" borderId="87" xfId="0" applyFont="1" applyFill="1" applyBorder="1" applyAlignment="1">
      <alignment horizontal="center" vertical="center" wrapText="1"/>
    </xf>
    <xf numFmtId="0" fontId="1" fillId="37" borderId="68" xfId="0" applyFont="1" applyFill="1" applyBorder="1" applyAlignment="1">
      <alignment horizontal="center" vertical="center" wrapText="1"/>
    </xf>
    <xf numFmtId="2" fontId="1" fillId="37" borderId="77" xfId="0" applyNumberFormat="1" applyFont="1" applyFill="1" applyBorder="1" applyAlignment="1">
      <alignment horizontal="center" vertical="center"/>
    </xf>
    <xf numFmtId="2" fontId="1" fillId="37" borderId="69" xfId="0" applyNumberFormat="1" applyFont="1" applyFill="1" applyBorder="1" applyAlignment="1">
      <alignment horizontal="center" vertical="center"/>
    </xf>
    <xf numFmtId="2" fontId="10" fillId="41" borderId="91" xfId="0" applyNumberFormat="1" applyFont="1" applyFill="1" applyBorder="1" applyAlignment="1">
      <alignment horizontal="center" vertical="center" wrapText="1"/>
    </xf>
    <xf numFmtId="2" fontId="10" fillId="41" borderId="28" xfId="0" applyNumberFormat="1" applyFont="1" applyFill="1" applyBorder="1" applyAlignment="1">
      <alignment horizontal="center" vertical="center" wrapText="1"/>
    </xf>
    <xf numFmtId="2" fontId="1" fillId="37" borderId="49" xfId="0" applyNumberFormat="1" applyFont="1" applyFill="1" applyBorder="1" applyAlignment="1">
      <alignment horizontal="center" vertical="center"/>
    </xf>
    <xf numFmtId="2" fontId="1" fillId="37" borderId="52" xfId="0" applyNumberFormat="1" applyFont="1" applyFill="1" applyBorder="1" applyAlignment="1">
      <alignment horizontal="center" vertical="center"/>
    </xf>
    <xf numFmtId="0" fontId="10" fillId="41" borderId="103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38356813"/>
        <c:axId val="9666998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19894119"/>
        <c:axId val="44829344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Parameters'!$F$7:$F$36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19894119"/>
        <c:axId val="44829344"/>
      </c:lineChart>
      <c:catAx>
        <c:axId val="383568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 val="autoZero"/>
        <c:auto val="0"/>
        <c:lblOffset val="100"/>
        <c:tickLblSkip val="1"/>
        <c:noMultiLvlLbl val="0"/>
      </c:catAx>
      <c:valAx>
        <c:axId val="9666998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813"/>
        <c:crossesAt val="1"/>
        <c:crossBetween val="between"/>
        <c:dispUnits/>
        <c:majorUnit val="10"/>
      </c:valAx>
      <c:catAx>
        <c:axId val="19894119"/>
        <c:scaling>
          <c:orientation val="maxMin"/>
        </c:scaling>
        <c:axPos val="b"/>
        <c:delete val="1"/>
        <c:majorTickMark val="out"/>
        <c:minorTickMark val="none"/>
        <c:tickLblPos val="none"/>
        <c:crossAx val="44829344"/>
        <c:crosses val="autoZero"/>
        <c:auto val="0"/>
        <c:lblOffset val="100"/>
        <c:tickLblSkip val="1"/>
        <c:noMultiLvlLbl val="0"/>
      </c:catAx>
      <c:valAx>
        <c:axId val="44829344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9555"/>
          <c:h val="0.8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'Statistical Parameters'!$BA$6</c:f>
              <c:strCache>
                <c:ptCount val="1"/>
                <c:pt idx="0">
                  <c:v>0.031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Parameters'!$BA$7:$BA$36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'Statistical Parameters'!$BB$6</c:f>
              <c:strCache>
                <c:ptCount val="1"/>
                <c:pt idx="0">
                  <c:v>0.063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Parameters'!$BB$7:$BB$36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'Statistical Parameters'!$BC$6</c:f>
              <c:strCache>
                <c:ptCount val="1"/>
                <c:pt idx="0">
                  <c:v>0.125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Parameters'!$BC$7:$BC$36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'Statistical Parameters'!$BD$6</c:f>
              <c:strCache>
                <c:ptCount val="1"/>
                <c:pt idx="0">
                  <c:v>0.250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Parameters'!$BD$7:$BD$36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'Statistical Parameters'!$BE$6</c:f>
              <c:strCache>
                <c:ptCount val="1"/>
                <c:pt idx="0">
                  <c:v>0.500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Parameters'!$BE$7:$BE$36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'Statistical Parameters'!$BF$6</c:f>
              <c:strCache>
                <c:ptCount val="1"/>
                <c:pt idx="0">
                  <c:v>1.000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Parameters'!$BF$7:$BF$36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'Statistical Parameters'!$BG$6</c:f>
              <c:strCache>
                <c:ptCount val="1"/>
                <c:pt idx="0">
                  <c:v>2.000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Parameters'!$BG$7:$BG$36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5757831"/>
        <c:axId val="7602752"/>
      </c:scatterChart>
      <c:valAx>
        <c:axId val="157578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2752"/>
        <c:crossesAt val="0"/>
        <c:crossBetween val="midCat"/>
        <c:dispUnits/>
      </c:valAx>
      <c:valAx>
        <c:axId val="76027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7831"/>
        <c:crossesAt val="0.000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954"/>
          <c:w val="0.691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810913"/>
        <c:axId val="7298218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65683963"/>
        <c:axId val="54284756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Parameters'!$G$7:$G$36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65683963"/>
        <c:axId val="54284756"/>
      </c:lineChart>
      <c:catAx>
        <c:axId val="8109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8218"/>
        <c:crosses val="autoZero"/>
        <c:auto val="0"/>
        <c:lblOffset val="100"/>
        <c:tickLblSkip val="1"/>
        <c:noMultiLvlLbl val="0"/>
      </c:catAx>
      <c:valAx>
        <c:axId val="7298218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At val="1"/>
        <c:crossBetween val="between"/>
        <c:dispUnits/>
        <c:majorUnit val="10"/>
      </c:valAx>
      <c:catAx>
        <c:axId val="65683963"/>
        <c:scaling>
          <c:orientation val="maxMin"/>
        </c:scaling>
        <c:axPos val="b"/>
        <c:delete val="1"/>
        <c:majorTickMark val="out"/>
        <c:minorTickMark val="none"/>
        <c:tickLblPos val="none"/>
        <c:crossAx val="54284756"/>
        <c:crosses val="autoZero"/>
        <c:auto val="0"/>
        <c:lblOffset val="100"/>
        <c:tickLblSkip val="1"/>
        <c:noMultiLvlLbl val="0"/>
      </c:catAx>
      <c:valAx>
        <c:axId val="54284756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18800757"/>
        <c:axId val="34989086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46466319"/>
        <c:axId val="15543688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Parameters'!$H$7:$H$36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46466319"/>
        <c:axId val="15543688"/>
      </c:lineChart>
      <c:catAx>
        <c:axId val="188007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auto val="0"/>
        <c:lblOffset val="100"/>
        <c:tickLblSkip val="1"/>
        <c:noMultiLvlLbl val="0"/>
      </c:catAx>
      <c:valAx>
        <c:axId val="34989086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At val="1"/>
        <c:crossBetween val="between"/>
        <c:dispUnits/>
        <c:majorUnit val="10"/>
      </c:valAx>
      <c:catAx>
        <c:axId val="46466319"/>
        <c:scaling>
          <c:orientation val="maxMin"/>
        </c:scaling>
        <c:axPos val="b"/>
        <c:delete val="1"/>
        <c:majorTickMark val="out"/>
        <c:minorTickMark val="none"/>
        <c:tickLblPos val="none"/>
        <c:crossAx val="15543688"/>
        <c:crosses val="autoZero"/>
        <c:auto val="0"/>
        <c:lblOffset val="100"/>
        <c:tickLblSkip val="1"/>
        <c:noMultiLvlLbl val="0"/>
      </c:catAx>
      <c:valAx>
        <c:axId val="15543688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6319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5675465"/>
        <c:axId val="51079186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57059491"/>
        <c:axId val="43773372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57059491"/>
        <c:axId val="43773372"/>
      </c:lineChart>
      <c:catAx>
        <c:axId val="56754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0"/>
        <c:lblOffset val="100"/>
        <c:tickLblSkip val="1"/>
        <c:noMultiLvlLbl val="0"/>
      </c:catAx>
      <c:valAx>
        <c:axId val="51079186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  <c:majorUnit val="10"/>
      </c:valAx>
      <c:catAx>
        <c:axId val="57059491"/>
        <c:scaling>
          <c:orientation val="maxMin"/>
        </c:scaling>
        <c:axPos val="b"/>
        <c:delete val="1"/>
        <c:majorTickMark val="out"/>
        <c:minorTickMark val="none"/>
        <c:tickLblPos val="none"/>
        <c:crossAx val="43773372"/>
        <c:crosses val="autoZero"/>
        <c:auto val="0"/>
        <c:lblOffset val="100"/>
        <c:tickLblSkip val="1"/>
        <c:noMultiLvlLbl val="0"/>
      </c:catAx>
      <c:valAx>
        <c:axId val="43773372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59491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58416029"/>
        <c:axId val="55982214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34077879"/>
        <c:axId val="38265456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Parameters'!$J$7:$J$36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34077879"/>
        <c:axId val="38265456"/>
      </c:lineChart>
      <c:catAx>
        <c:axId val="584160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auto val="0"/>
        <c:lblOffset val="100"/>
        <c:tickLblSkip val="1"/>
        <c:noMultiLvlLbl val="0"/>
      </c:catAx>
      <c:valAx>
        <c:axId val="55982214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At val="1"/>
        <c:crossBetween val="between"/>
        <c:dispUnits/>
        <c:majorUnit val="10"/>
      </c:valAx>
      <c:catAx>
        <c:axId val="34077879"/>
        <c:scaling>
          <c:orientation val="maxMin"/>
        </c:scaling>
        <c:axPos val="b"/>
        <c:delete val="1"/>
        <c:majorTickMark val="out"/>
        <c:minorTickMark val="none"/>
        <c:tickLblPos val="none"/>
        <c:crossAx val="38265456"/>
        <c:crosses val="autoZero"/>
        <c:auto val="0"/>
        <c:lblOffset val="100"/>
        <c:tickLblSkip val="1"/>
        <c:noMultiLvlLbl val="0"/>
      </c:catAx>
      <c:valAx>
        <c:axId val="38265456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77879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0675"/>
          <c:w val="0.8455"/>
          <c:h val="0.773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8844785"/>
        <c:axId val="12494202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45338955"/>
        <c:axId val="5397412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Parameters'!$K$7:$K$36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45338955"/>
        <c:axId val="5397412"/>
      </c:lineChart>
      <c:catAx>
        <c:axId val="884478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0"/>
        <c:lblOffset val="100"/>
        <c:tickLblSkip val="1"/>
        <c:noMultiLvlLbl val="0"/>
      </c:catAx>
      <c:valAx>
        <c:axId val="12494202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between"/>
        <c:dispUnits/>
        <c:majorUnit val="10"/>
      </c:valAx>
      <c:catAx>
        <c:axId val="45338955"/>
        <c:scaling>
          <c:orientation val="maxMin"/>
        </c:scaling>
        <c:axPos val="b"/>
        <c:delete val="1"/>
        <c:majorTickMark val="out"/>
        <c:minorTickMark val="none"/>
        <c:tickLblPos val="none"/>
        <c:crossAx val="5397412"/>
        <c:crosses val="autoZero"/>
        <c:auto val="0"/>
        <c:lblOffset val="100"/>
        <c:tickLblSkip val="1"/>
        <c:noMultiLvlLbl val="0"/>
      </c:catAx>
      <c:valAx>
        <c:axId val="5397412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163"/>
          <c:w val="0.19725"/>
          <c:h val="0.1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075"/>
          <c:w val="0.8455"/>
          <c:h val="0.772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48576709"/>
        <c:axId val="34537198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42399327"/>
        <c:axId val="46049624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Parameters'!$L$7:$L$36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42399327"/>
        <c:axId val="46049624"/>
      </c:lineChart>
      <c:catAx>
        <c:axId val="485767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0"/>
        <c:lblOffset val="100"/>
        <c:tickLblSkip val="1"/>
        <c:noMultiLvlLbl val="0"/>
      </c:catAx>
      <c:valAx>
        <c:axId val="34537198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6709"/>
        <c:crossesAt val="1"/>
        <c:crossBetween val="between"/>
        <c:dispUnits/>
        <c:majorUnit val="10"/>
      </c:valAx>
      <c:catAx>
        <c:axId val="42399327"/>
        <c:scaling>
          <c:orientation val="maxMin"/>
        </c:scaling>
        <c:axPos val="b"/>
        <c:delete val="1"/>
        <c:majorTickMark val="out"/>
        <c:minorTickMark val="none"/>
        <c:tickLblPos val="none"/>
        <c:crossAx val="46049624"/>
        <c:crosses val="autoZero"/>
        <c:auto val="0"/>
        <c:lblOffset val="100"/>
        <c:tickLblSkip val="1"/>
        <c:noMultiLvlLbl val="0"/>
      </c:catAx>
      <c:valAx>
        <c:axId val="46049624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9327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15975"/>
          <c:w val="0.19725"/>
          <c:h val="0.1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118"/>
          <c:w val="0.8765"/>
          <c:h val="0.801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11793433"/>
        <c:axId val="39032034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15743987"/>
        <c:axId val="7478156"/>
      </c:barChart>
      <c:lineChart>
        <c:grouping val="standard"/>
        <c:varyColors val="0"/>
        <c:ser>
          <c:idx val="2"/>
          <c:order val="2"/>
          <c:tx>
            <c:v>0.063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Parameters'!$G$7:$G$36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0.125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Parameters'!$H$7:$H$36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0.250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v>0.500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Parameters'!$J$7:$J$36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v>1.000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Parameters'!$K$7:$K$36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7"/>
          <c:order val="7"/>
          <c:tx>
            <c:v>2.000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Parameters'!$L$7:$L$36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15743987"/>
        <c:axId val="7478156"/>
      </c:lineChart>
      <c:catAx>
        <c:axId val="117934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2034"/>
        <c:crosses val="autoZero"/>
        <c:auto val="0"/>
        <c:lblOffset val="100"/>
        <c:tickLblSkip val="1"/>
        <c:noMultiLvlLbl val="0"/>
      </c:catAx>
      <c:valAx>
        <c:axId val="39032034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weight 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93433"/>
        <c:crossesAt val="1"/>
        <c:crossBetween val="between"/>
        <c:dispUnits/>
        <c:majorUnit val="10"/>
      </c:valAx>
      <c:catAx>
        <c:axId val="15743987"/>
        <c:scaling>
          <c:orientation val="maxMin"/>
        </c:scaling>
        <c:axPos val="b"/>
        <c:delete val="1"/>
        <c:majorTickMark val="out"/>
        <c:minorTickMark val="none"/>
        <c:tickLblPos val="none"/>
        <c:crossAx val="7478156"/>
        <c:crosses val="autoZero"/>
        <c:auto val="0"/>
        <c:lblOffset val="100"/>
        <c:tickLblSkip val="1"/>
        <c:noMultiLvlLbl val="0"/>
      </c:catAx>
      <c:valAx>
        <c:axId val="7478156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volume 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987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15175"/>
          <c:w val="0.10325"/>
          <c:h val="0.3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7425"/>
          <c:w val="0.94475"/>
          <c:h val="0.5055"/>
        </c:manualLayout>
      </c:layout>
      <c:scatterChart>
        <c:scatterStyle val="smoothMarker"/>
        <c:varyColors val="0"/>
        <c:ser>
          <c:idx val="6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Parameters'!$L$7:$L$36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194541"/>
        <c:axId val="1750870"/>
      </c:scatterChart>
      <c:valAx>
        <c:axId val="194541"/>
        <c:scaling>
          <c:logBase val="10"/>
          <c:orientation val="maxMin"/>
          <c:max val="1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0.338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870"/>
        <c:crossesAt val="100"/>
        <c:crossBetween val="midCat"/>
        <c:dispUnits/>
      </c:valAx>
      <c:valAx>
        <c:axId val="1750870"/>
        <c:scaling>
          <c:orientation val="minMax"/>
          <c:max val="100"/>
          <c:min val="0"/>
        </c:scaling>
        <c:axPos val="r"/>
        <c:delete val="1"/>
        <c:majorTickMark val="out"/>
        <c:minorTickMark val="none"/>
        <c:tickLblPos val="none"/>
        <c:crossAx val="194541"/>
        <c:crossesAt val="0.0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9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8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17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16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5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 zoomScale="52"/>
  </sheetViews>
  <pageMargins left="0.75" right="0.75" top="1" bottom="1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15</xdr:col>
      <xdr:colOff>95250</xdr:colOff>
      <xdr:row>36</xdr:row>
      <xdr:rowOff>28575</xdr:rowOff>
    </xdr:to>
    <xdr:graphicFrame>
      <xdr:nvGraphicFramePr>
        <xdr:cNvPr id="1" name="Chart 5"/>
        <xdr:cNvGraphicFramePr/>
      </xdr:nvGraphicFramePr>
      <xdr:xfrm>
        <a:off x="19050" y="123825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47625</xdr:rowOff>
    </xdr:from>
    <xdr:to>
      <xdr:col>13</xdr:col>
      <xdr:colOff>190500</xdr:colOff>
      <xdr:row>8</xdr:row>
      <xdr:rowOff>76200</xdr:rowOff>
    </xdr:to>
    <xdr:graphicFrame>
      <xdr:nvGraphicFramePr>
        <xdr:cNvPr id="2" name="Chart 4"/>
        <xdr:cNvGraphicFramePr/>
      </xdr:nvGraphicFramePr>
      <xdr:xfrm>
        <a:off x="638175" y="47625"/>
        <a:ext cx="74771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V32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6.421875" style="3" customWidth="1"/>
    <col min="2" max="2" width="17.140625" style="3" customWidth="1"/>
    <col min="3" max="3" width="13.421875" style="3" customWidth="1"/>
    <col min="4" max="4" width="10.00390625" style="4" customWidth="1"/>
    <col min="5" max="5" width="8.7109375" style="3" customWidth="1"/>
    <col min="6" max="6" width="13.421875" style="3" customWidth="1"/>
    <col min="7" max="7" width="9.7109375" style="3" customWidth="1"/>
    <col min="8" max="8" width="9.140625" style="3" customWidth="1"/>
    <col min="9" max="9" width="7.57421875" style="3" customWidth="1"/>
    <col min="10" max="10" width="6.140625" style="3" customWidth="1"/>
    <col min="11" max="11" width="9.140625" style="3" customWidth="1"/>
    <col min="12" max="12" width="13.7109375" style="211" customWidth="1"/>
    <col min="13" max="14" width="9.140625" style="211" customWidth="1"/>
    <col min="15" max="15" width="9.140625" style="135" customWidth="1"/>
    <col min="16" max="17" width="9.140625" style="211" customWidth="1"/>
    <col min="18" max="18" width="31.7109375" style="211" customWidth="1"/>
    <col min="19" max="22" width="9.140625" style="211" customWidth="1"/>
    <col min="23" max="16384" width="9.140625" style="3" customWidth="1"/>
  </cols>
  <sheetData>
    <row r="1" spans="3:14" ht="39.75" customHeight="1" thickBot="1">
      <c r="C1" s="301" t="s">
        <v>15</v>
      </c>
      <c r="D1" s="302"/>
      <c r="E1" s="302"/>
      <c r="F1" s="302"/>
      <c r="G1" s="302"/>
      <c r="H1" s="303"/>
      <c r="K1" s="218" t="s">
        <v>105</v>
      </c>
      <c r="L1" s="217"/>
      <c r="M1" s="210"/>
      <c r="N1" s="210"/>
    </row>
    <row r="2" spans="3:18" ht="32.25" customHeight="1" thickBot="1">
      <c r="C2" s="304" t="s">
        <v>16</v>
      </c>
      <c r="D2" s="305"/>
      <c r="E2" s="314"/>
      <c r="F2" s="314"/>
      <c r="G2" s="314"/>
      <c r="H2" s="315"/>
      <c r="K2" s="188"/>
      <c r="L2" s="35"/>
      <c r="M2" s="311" t="s">
        <v>106</v>
      </c>
      <c r="N2" s="312"/>
      <c r="O2" s="312"/>
      <c r="P2" s="312"/>
      <c r="Q2" s="312"/>
      <c r="R2" s="312"/>
    </row>
    <row r="3" spans="3:18" ht="32.25" customHeight="1" thickBot="1">
      <c r="C3" s="306" t="s">
        <v>1</v>
      </c>
      <c r="D3" s="307"/>
      <c r="E3" s="330"/>
      <c r="F3" s="330"/>
      <c r="G3" s="330"/>
      <c r="H3" s="331"/>
      <c r="L3" s="36"/>
      <c r="M3" s="313" t="s">
        <v>103</v>
      </c>
      <c r="N3" s="312"/>
      <c r="O3" s="312"/>
      <c r="P3" s="312"/>
      <c r="Q3" s="312"/>
      <c r="R3" s="312"/>
    </row>
    <row r="4" spans="3:18" ht="32.25" customHeight="1">
      <c r="C4" s="306" t="s">
        <v>26</v>
      </c>
      <c r="D4" s="307"/>
      <c r="E4" s="308"/>
      <c r="F4" s="309"/>
      <c r="G4" s="309"/>
      <c r="H4" s="310"/>
      <c r="L4" s="134"/>
      <c r="M4" s="135"/>
      <c r="N4" s="134"/>
      <c r="O4" s="211"/>
      <c r="Q4" s="3"/>
      <c r="R4" s="3"/>
    </row>
    <row r="5" spans="3:15" ht="32.25" customHeight="1" thickBot="1">
      <c r="C5" s="287" t="s">
        <v>0</v>
      </c>
      <c r="D5" s="288"/>
      <c r="E5" s="289"/>
      <c r="F5" s="289"/>
      <c r="G5" s="289"/>
      <c r="H5" s="290"/>
      <c r="O5" s="219">
        <f>E2</f>
        <v>0</v>
      </c>
    </row>
    <row r="6" spans="12:22" ht="32.25" customHeight="1"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12:22" ht="27.75" customHeight="1"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1.25" customHeight="1" thickBot="1"/>
    <row r="9" spans="1:10" ht="35.25" customHeight="1" thickBot="1">
      <c r="A9" s="301" t="s">
        <v>86</v>
      </c>
      <c r="B9" s="302"/>
      <c r="C9" s="302"/>
      <c r="D9" s="302"/>
      <c r="E9" s="302"/>
      <c r="F9" s="332"/>
      <c r="G9" s="332"/>
      <c r="H9" s="332"/>
      <c r="I9" s="332"/>
      <c r="J9" s="333"/>
    </row>
    <row r="10" spans="1:22" s="6" customFormat="1" ht="36.75" customHeight="1" thickBot="1">
      <c r="A10" s="291" t="s">
        <v>18</v>
      </c>
      <c r="B10" s="294" t="s">
        <v>100</v>
      </c>
      <c r="C10" s="294"/>
      <c r="D10" s="250"/>
      <c r="E10" s="216"/>
      <c r="F10" s="295" t="s">
        <v>101</v>
      </c>
      <c r="G10" s="296"/>
      <c r="H10" s="251"/>
      <c r="I10" s="204"/>
      <c r="J10" s="205"/>
      <c r="K10" s="39"/>
      <c r="L10" s="213"/>
      <c r="M10" s="213"/>
      <c r="N10" s="213"/>
      <c r="O10" s="190"/>
      <c r="P10" s="213"/>
      <c r="Q10" s="213"/>
      <c r="R10" s="213"/>
      <c r="S10" s="213"/>
      <c r="T10" s="213"/>
      <c r="U10" s="213"/>
      <c r="V10" s="213"/>
    </row>
    <row r="11" spans="1:22" s="5" customFormat="1" ht="33" customHeight="1" hidden="1" thickBot="1" thickTop="1">
      <c r="A11" s="292"/>
      <c r="B11" s="338"/>
      <c r="C11" s="338"/>
      <c r="D11" s="299"/>
      <c r="E11" s="300"/>
      <c r="F11" s="337"/>
      <c r="G11" s="338"/>
      <c r="H11" s="334"/>
      <c r="I11" s="335"/>
      <c r="J11" s="206"/>
      <c r="L11" s="214" t="s">
        <v>72</v>
      </c>
      <c r="M11" s="214"/>
      <c r="N11" s="214"/>
      <c r="O11" s="189"/>
      <c r="P11" s="215"/>
      <c r="Q11" s="215"/>
      <c r="R11" s="215"/>
      <c r="S11" s="215"/>
      <c r="T11" s="215"/>
      <c r="U11" s="215"/>
      <c r="V11" s="215"/>
    </row>
    <row r="12" spans="1:22" s="5" customFormat="1" ht="33" customHeight="1" hidden="1" thickBot="1">
      <c r="A12" s="292"/>
      <c r="B12" s="317"/>
      <c r="C12" s="317"/>
      <c r="D12" s="318"/>
      <c r="E12" s="319"/>
      <c r="F12" s="339"/>
      <c r="G12" s="340"/>
      <c r="H12" s="336"/>
      <c r="I12" s="336"/>
      <c r="J12" s="207"/>
      <c r="L12" s="215" t="s">
        <v>72</v>
      </c>
      <c r="M12" s="215"/>
      <c r="N12" s="215"/>
      <c r="O12" s="189"/>
      <c r="P12" s="215"/>
      <c r="Q12" s="215"/>
      <c r="R12" s="215"/>
      <c r="S12" s="215"/>
      <c r="T12" s="215"/>
      <c r="U12" s="215"/>
      <c r="V12" s="215"/>
    </row>
    <row r="13" spans="1:22" s="5" customFormat="1" ht="27" customHeight="1" thickTop="1">
      <c r="A13" s="292"/>
      <c r="B13" s="297" t="s">
        <v>93</v>
      </c>
      <c r="C13" s="298"/>
      <c r="D13" s="23">
        <v>0.03125</v>
      </c>
      <c r="E13" s="24">
        <v>0</v>
      </c>
      <c r="F13" s="208" t="s">
        <v>17</v>
      </c>
      <c r="G13" s="191"/>
      <c r="H13" s="191"/>
      <c r="I13" s="191"/>
      <c r="J13" s="209"/>
      <c r="L13" s="215"/>
      <c r="M13" s="215"/>
      <c r="N13" s="215"/>
      <c r="O13" s="189"/>
      <c r="P13" s="215"/>
      <c r="Q13" s="215"/>
      <c r="R13" s="215"/>
      <c r="S13" s="215"/>
      <c r="T13" s="215"/>
      <c r="U13" s="215"/>
      <c r="V13" s="215"/>
    </row>
    <row r="14" spans="1:22" s="5" customFormat="1" ht="27" customHeight="1">
      <c r="A14" s="292"/>
      <c r="B14" s="34"/>
      <c r="C14" s="16"/>
      <c r="D14" s="23">
        <v>0.0625</v>
      </c>
      <c r="E14" s="24">
        <v>1</v>
      </c>
      <c r="F14" s="320"/>
      <c r="G14" s="321"/>
      <c r="H14" s="321"/>
      <c r="I14" s="321"/>
      <c r="J14" s="322"/>
      <c r="L14" s="215"/>
      <c r="M14" s="215"/>
      <c r="N14" s="215"/>
      <c r="O14" s="189"/>
      <c r="P14" s="215"/>
      <c r="Q14" s="215"/>
      <c r="R14" s="215"/>
      <c r="S14" s="215"/>
      <c r="T14" s="215"/>
      <c r="U14" s="215"/>
      <c r="V14" s="215"/>
    </row>
    <row r="15" spans="1:22" s="5" customFormat="1" ht="27" customHeight="1">
      <c r="A15" s="292"/>
      <c r="B15" s="16"/>
      <c r="C15" s="16"/>
      <c r="D15" s="12">
        <v>0.125</v>
      </c>
      <c r="E15" s="19">
        <v>0</v>
      </c>
      <c r="F15" s="320"/>
      <c r="G15" s="321"/>
      <c r="H15" s="321"/>
      <c r="I15" s="321"/>
      <c r="J15" s="322"/>
      <c r="L15" s="215"/>
      <c r="M15" s="215"/>
      <c r="N15" s="215"/>
      <c r="O15" s="189"/>
      <c r="P15" s="215"/>
      <c r="Q15" s="215"/>
      <c r="R15" s="215"/>
      <c r="S15" s="215"/>
      <c r="T15" s="215"/>
      <c r="U15" s="215"/>
      <c r="V15" s="215"/>
    </row>
    <row r="16" spans="1:22" s="5" customFormat="1" ht="27" customHeight="1">
      <c r="A16" s="292"/>
      <c r="B16" s="15"/>
      <c r="C16" s="46"/>
      <c r="D16" s="23">
        <v>0.25</v>
      </c>
      <c r="E16" s="24">
        <v>0</v>
      </c>
      <c r="F16" s="320"/>
      <c r="G16" s="321"/>
      <c r="H16" s="321"/>
      <c r="I16" s="321"/>
      <c r="J16" s="322"/>
      <c r="L16" s="215"/>
      <c r="M16" s="215"/>
      <c r="N16" s="215"/>
      <c r="O16" s="189"/>
      <c r="P16" s="215"/>
      <c r="Q16" s="215"/>
      <c r="R16" s="215"/>
      <c r="S16" s="215"/>
      <c r="T16" s="215"/>
      <c r="U16" s="215"/>
      <c r="V16" s="215"/>
    </row>
    <row r="17" spans="1:22" s="5" customFormat="1" ht="24" customHeight="1">
      <c r="A17" s="292"/>
      <c r="B17" s="14"/>
      <c r="C17" s="15"/>
      <c r="D17" s="12">
        <v>0.5</v>
      </c>
      <c r="E17" s="19">
        <v>0</v>
      </c>
      <c r="F17" s="320"/>
      <c r="G17" s="321"/>
      <c r="H17" s="321"/>
      <c r="I17" s="321"/>
      <c r="J17" s="322"/>
      <c r="L17" s="215"/>
      <c r="M17" s="215"/>
      <c r="N17" s="215"/>
      <c r="O17" s="189"/>
      <c r="P17" s="215"/>
      <c r="Q17" s="215"/>
      <c r="R17" s="215"/>
      <c r="S17" s="215"/>
      <c r="T17" s="215"/>
      <c r="U17" s="215"/>
      <c r="V17" s="215"/>
    </row>
    <row r="18" spans="1:22" s="5" customFormat="1" ht="24" customHeight="1">
      <c r="A18" s="292"/>
      <c r="B18" s="16"/>
      <c r="C18" s="16"/>
      <c r="D18" s="23">
        <v>1</v>
      </c>
      <c r="E18" s="24">
        <v>0</v>
      </c>
      <c r="F18" s="320"/>
      <c r="G18" s="321"/>
      <c r="H18" s="321"/>
      <c r="I18" s="321"/>
      <c r="J18" s="322"/>
      <c r="L18" s="215"/>
      <c r="M18" s="215"/>
      <c r="N18" s="215"/>
      <c r="O18" s="189"/>
      <c r="P18" s="215"/>
      <c r="Q18" s="215"/>
      <c r="R18" s="215"/>
      <c r="S18" s="215"/>
      <c r="T18" s="215"/>
      <c r="U18" s="215"/>
      <c r="V18" s="215"/>
    </row>
    <row r="19" spans="1:22" s="5" customFormat="1" ht="24" customHeight="1">
      <c r="A19" s="292"/>
      <c r="B19" s="16"/>
      <c r="C19" s="16"/>
      <c r="D19" s="12">
        <v>2</v>
      </c>
      <c r="E19" s="19">
        <v>0</v>
      </c>
      <c r="F19" s="320"/>
      <c r="G19" s="321"/>
      <c r="H19" s="321"/>
      <c r="I19" s="321"/>
      <c r="J19" s="322"/>
      <c r="L19" s="215"/>
      <c r="M19" s="215"/>
      <c r="N19" s="215"/>
      <c r="O19" s="189"/>
      <c r="P19" s="215"/>
      <c r="Q19" s="215"/>
      <c r="R19" s="215"/>
      <c r="S19" s="215"/>
      <c r="T19" s="215"/>
      <c r="U19" s="215"/>
      <c r="V19" s="215"/>
    </row>
    <row r="20" spans="1:22" s="5" customFormat="1" ht="12" customHeight="1" thickBot="1">
      <c r="A20" s="293"/>
      <c r="B20" s="17"/>
      <c r="C20" s="17"/>
      <c r="D20" s="26"/>
      <c r="E20" s="25"/>
      <c r="F20" s="323"/>
      <c r="G20" s="324"/>
      <c r="H20" s="324"/>
      <c r="I20" s="324"/>
      <c r="J20" s="325"/>
      <c r="L20" s="215"/>
      <c r="M20" s="215"/>
      <c r="N20" s="215"/>
      <c r="O20" s="189"/>
      <c r="P20" s="215"/>
      <c r="Q20" s="215"/>
      <c r="R20" s="215"/>
      <c r="S20" s="215"/>
      <c r="T20" s="215"/>
      <c r="U20" s="215"/>
      <c r="V20" s="215"/>
    </row>
    <row r="21" spans="1:22" s="5" customFormat="1" ht="8.25" customHeight="1" thickBot="1">
      <c r="A21" s="7"/>
      <c r="B21" s="20"/>
      <c r="C21" s="20"/>
      <c r="D21" s="21"/>
      <c r="E21" s="22"/>
      <c r="F21" s="192"/>
      <c r="G21" s="192"/>
      <c r="H21" s="192"/>
      <c r="I21" s="192"/>
      <c r="L21" s="215"/>
      <c r="M21" s="215"/>
      <c r="N21" s="215"/>
      <c r="O21" s="189"/>
      <c r="P21" s="215"/>
      <c r="Q21" s="215"/>
      <c r="R21" s="215"/>
      <c r="S21" s="215"/>
      <c r="T21" s="215"/>
      <c r="U21" s="215"/>
      <c r="V21" s="215"/>
    </row>
    <row r="22" spans="1:22" s="5" customFormat="1" ht="35.25" customHeight="1" thickBot="1">
      <c r="A22" s="291" t="s">
        <v>19</v>
      </c>
      <c r="B22" s="29" t="s">
        <v>28</v>
      </c>
      <c r="C22" s="125"/>
      <c r="D22" s="196"/>
      <c r="E22" s="197"/>
      <c r="F22" s="193"/>
      <c r="G22" s="68"/>
      <c r="H22" s="193"/>
      <c r="I22" s="194"/>
      <c r="J22" s="195"/>
      <c r="K22" s="27"/>
      <c r="L22" s="215"/>
      <c r="M22" s="215"/>
      <c r="N22" s="215"/>
      <c r="O22" s="189"/>
      <c r="P22" s="215"/>
      <c r="Q22" s="215"/>
      <c r="R22" s="215"/>
      <c r="S22" s="215"/>
      <c r="T22" s="215"/>
      <c r="U22" s="215"/>
      <c r="V22" s="215"/>
    </row>
    <row r="23" spans="1:11" ht="22.5" customHeight="1" thickTop="1">
      <c r="A23" s="292"/>
      <c r="B23" s="30"/>
      <c r="C23" s="13"/>
      <c r="D23" s="326"/>
      <c r="E23" s="327"/>
      <c r="F23" s="316"/>
      <c r="G23" s="316"/>
      <c r="H23" s="316"/>
      <c r="I23" s="316"/>
      <c r="J23" s="316"/>
      <c r="K23" s="28"/>
    </row>
    <row r="24" spans="1:10" ht="22.5" customHeight="1">
      <c r="A24" s="292"/>
      <c r="B24" s="31" t="s">
        <v>23</v>
      </c>
      <c r="C24" s="13"/>
      <c r="D24" s="326"/>
      <c r="E24" s="327"/>
      <c r="F24" s="316"/>
      <c r="G24" s="316"/>
      <c r="H24" s="316"/>
      <c r="I24" s="316"/>
      <c r="J24" s="316"/>
    </row>
    <row r="25" spans="1:10" ht="22.5" customHeight="1">
      <c r="A25" s="292"/>
      <c r="B25" s="32" t="s">
        <v>20</v>
      </c>
      <c r="C25" s="52">
        <f>IF(Sieving!D2="NONE","*",Sieving!D2)</f>
        <v>0.063</v>
      </c>
      <c r="D25" s="123"/>
      <c r="E25" s="198">
        <f>N(C25)</f>
        <v>0.063</v>
      </c>
      <c r="F25" s="316"/>
      <c r="G25" s="316"/>
      <c r="H25" s="316"/>
      <c r="I25" s="316"/>
      <c r="J25" s="316"/>
    </row>
    <row r="26" spans="1:10" ht="22.5" customHeight="1" thickBot="1">
      <c r="A26" s="292"/>
      <c r="B26" s="32" t="s">
        <v>21</v>
      </c>
      <c r="C26" s="52">
        <f>IF(Sieving!D2="NONE","*",Sieving!D2)</f>
        <v>0.063</v>
      </c>
      <c r="D26" s="124"/>
      <c r="E26" s="198">
        <f>N(C26)</f>
        <v>0.063</v>
      </c>
      <c r="F26" s="316"/>
      <c r="G26" s="316"/>
      <c r="H26" s="316"/>
      <c r="I26" s="316"/>
      <c r="J26" s="316"/>
    </row>
    <row r="27" spans="1:10" ht="22.5" customHeight="1" thickTop="1">
      <c r="A27" s="292"/>
      <c r="B27" s="328" t="s">
        <v>22</v>
      </c>
      <c r="C27" s="329"/>
      <c r="D27" s="122">
        <f>IF(D26+D25=0,C22,D25+D26)</f>
        <v>0</v>
      </c>
      <c r="E27" s="199"/>
      <c r="F27" s="316"/>
      <c r="G27" s="316"/>
      <c r="H27" s="316"/>
      <c r="I27" s="316"/>
      <c r="J27" s="316"/>
    </row>
    <row r="28" spans="1:10" ht="10.5" customHeight="1" thickBot="1">
      <c r="A28" s="293"/>
      <c r="B28" s="33"/>
      <c r="C28" s="17"/>
      <c r="D28" s="18"/>
      <c r="E28" s="200"/>
      <c r="F28" s="316"/>
      <c r="G28" s="316"/>
      <c r="H28" s="316"/>
      <c r="I28" s="316"/>
      <c r="J28" s="316"/>
    </row>
    <row r="29" ht="33" customHeight="1" thickBot="1">
      <c r="B29" s="253" t="s">
        <v>102</v>
      </c>
    </row>
    <row r="30" spans="2:8" ht="28.5" customHeight="1" thickBot="1">
      <c r="B30" s="35"/>
      <c r="C30" s="313" t="s">
        <v>104</v>
      </c>
      <c r="D30" s="312"/>
      <c r="E30" s="312"/>
      <c r="F30" s="312"/>
      <c r="G30" s="312"/>
      <c r="H30" s="312"/>
    </row>
    <row r="31" spans="2:8" ht="31.5" customHeight="1" thickBot="1">
      <c r="B31" s="36"/>
      <c r="C31" s="313" t="s">
        <v>25</v>
      </c>
      <c r="D31" s="312"/>
      <c r="E31" s="312"/>
      <c r="F31" s="312"/>
      <c r="G31" s="312"/>
      <c r="H31" s="312"/>
    </row>
    <row r="32" spans="2:3" ht="19.5" customHeight="1">
      <c r="B32" s="134"/>
      <c r="C32" s="135" t="s">
        <v>95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2">
    <mergeCell ref="C30:H30"/>
    <mergeCell ref="B27:C27"/>
    <mergeCell ref="E3:H3"/>
    <mergeCell ref="A9:J9"/>
    <mergeCell ref="C31:H31"/>
    <mergeCell ref="H11:I11"/>
    <mergeCell ref="H12:I12"/>
    <mergeCell ref="F11:G11"/>
    <mergeCell ref="F12:G12"/>
    <mergeCell ref="B11:C11"/>
    <mergeCell ref="F23:J28"/>
    <mergeCell ref="B12:C12"/>
    <mergeCell ref="D12:E12"/>
    <mergeCell ref="F14:J20"/>
    <mergeCell ref="A22:A28"/>
    <mergeCell ref="D23:E23"/>
    <mergeCell ref="D24:E24"/>
    <mergeCell ref="C1:H1"/>
    <mergeCell ref="C2:D2"/>
    <mergeCell ref="C3:D3"/>
    <mergeCell ref="C4:D4"/>
    <mergeCell ref="E4:H4"/>
    <mergeCell ref="M2:R2"/>
    <mergeCell ref="M3:R3"/>
    <mergeCell ref="E2:H2"/>
    <mergeCell ref="C5:D5"/>
    <mergeCell ref="E5:H5"/>
    <mergeCell ref="A10:A20"/>
    <mergeCell ref="B10:C10"/>
    <mergeCell ref="F10:G10"/>
    <mergeCell ref="B13:C13"/>
    <mergeCell ref="D11:E11"/>
  </mergeCells>
  <printOptions/>
  <pageMargins left="0.7874015748031497" right="0.7874015748031497" top="0.7874015748031497" bottom="0.5905511811023623" header="0" footer="0.5511811023622047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M43"/>
  <sheetViews>
    <sheetView zoomScalePageLayoutView="0" workbookViewId="0" topLeftCell="A7">
      <selection activeCell="D22" sqref="D22:D36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57421875" style="62" customWidth="1"/>
    <col min="5" max="5" width="11.7109375" style="1" hidden="1" customWidth="1"/>
    <col min="6" max="7" width="11.7109375" style="75" hidden="1" customWidth="1"/>
    <col min="8" max="8" width="16.7109375" style="1" customWidth="1"/>
    <col min="9" max="9" width="15.00390625" style="1" customWidth="1"/>
    <col min="10" max="10" width="14.57421875" style="0" customWidth="1"/>
    <col min="11" max="11" width="0" style="40" hidden="1" customWidth="1"/>
    <col min="12" max="16384" width="9.140625" style="40" customWidth="1"/>
  </cols>
  <sheetData>
    <row r="1" spans="1:12" ht="30.75" customHeight="1" thickBot="1">
      <c r="A1" s="354" t="s">
        <v>87</v>
      </c>
      <c r="B1" s="332"/>
      <c r="C1" s="332"/>
      <c r="D1" s="332"/>
      <c r="E1" s="332"/>
      <c r="F1" s="332"/>
      <c r="G1" s="332"/>
      <c r="H1" s="332"/>
      <c r="I1" s="333"/>
      <c r="K1" s="48"/>
      <c r="L1" s="49"/>
    </row>
    <row r="2" spans="1:11" ht="36.75" customHeight="1" thickBot="1">
      <c r="A2" s="343" t="s">
        <v>94</v>
      </c>
      <c r="B2" s="344"/>
      <c r="C2" s="344"/>
      <c r="D2" s="231">
        <f>IF('Sample Data'!E13=1,'Sample Data'!D13,K2)</f>
        <v>0.063</v>
      </c>
      <c r="E2" s="232"/>
      <c r="F2" s="252">
        <f>N(D2)*1000</f>
        <v>63</v>
      </c>
      <c r="G2" s="233"/>
      <c r="H2" s="234"/>
      <c r="I2" s="235"/>
      <c r="K2" s="40">
        <f>IF('Sample Data'!E13=1,0.031,K6)</f>
        <v>0.063</v>
      </c>
    </row>
    <row r="3" spans="1:9" ht="18" customHeight="1">
      <c r="A3" s="50"/>
      <c r="B3" s="50">
        <f>IF('Sample Data'!E16=1,0.25,K9)</f>
        <v>0</v>
      </c>
      <c r="C3" s="50"/>
      <c r="D3" s="59"/>
      <c r="E3" s="50"/>
      <c r="F3" s="72"/>
      <c r="G3" s="72"/>
      <c r="H3" s="51"/>
      <c r="I3" s="51"/>
    </row>
    <row r="4" spans="1:10" s="43" customFormat="1" ht="4.5" customHeight="1">
      <c r="A4" s="42"/>
      <c r="B4" s="42"/>
      <c r="C4" s="42"/>
      <c r="D4" s="60"/>
      <c r="E4" s="42"/>
      <c r="F4" s="73"/>
      <c r="G4" s="73"/>
      <c r="H4" s="42"/>
      <c r="I4" s="42"/>
      <c r="J4"/>
    </row>
    <row r="5" spans="1:9" ht="5.25" customHeight="1" thickBot="1">
      <c r="A5" s="68"/>
      <c r="B5" s="68"/>
      <c r="C5" s="68"/>
      <c r="D5" s="70"/>
      <c r="E5" s="69"/>
      <c r="F5" s="74"/>
      <c r="G5" s="74"/>
      <c r="H5" s="68"/>
      <c r="I5" s="68"/>
    </row>
    <row r="6" spans="1:11" ht="26.25" customHeight="1">
      <c r="A6" s="347" t="s">
        <v>35</v>
      </c>
      <c r="B6" s="349" t="s">
        <v>30</v>
      </c>
      <c r="C6" s="351" t="s">
        <v>27</v>
      </c>
      <c r="D6" s="362" t="s">
        <v>33</v>
      </c>
      <c r="E6" s="345" t="s">
        <v>29</v>
      </c>
      <c r="F6" s="345" t="s">
        <v>31</v>
      </c>
      <c r="G6" s="345" t="s">
        <v>32</v>
      </c>
      <c r="H6" s="341" t="s">
        <v>53</v>
      </c>
      <c r="I6" s="341" t="s">
        <v>52</v>
      </c>
      <c r="J6" t="s">
        <v>34</v>
      </c>
      <c r="K6" s="40">
        <f>IF('Sample Data'!E14=1,0.063,K7)</f>
        <v>0.063</v>
      </c>
    </row>
    <row r="7" spans="1:11" ht="32.25" customHeight="1" thickBot="1">
      <c r="A7" s="348"/>
      <c r="B7" s="350"/>
      <c r="C7" s="350"/>
      <c r="D7" s="363"/>
      <c r="E7" s="346"/>
      <c r="F7" s="346"/>
      <c r="G7" s="346"/>
      <c r="H7" s="342"/>
      <c r="I7" s="342"/>
      <c r="K7" s="40">
        <f>IF('Sample Data'!E15=1,0.125,K8)</f>
        <v>0</v>
      </c>
    </row>
    <row r="8" spans="1:11" s="43" customFormat="1" ht="18" customHeight="1" hidden="1">
      <c r="A8" s="237" t="s">
        <v>126</v>
      </c>
      <c r="B8" s="238"/>
      <c r="C8" s="239">
        <v>11</v>
      </c>
      <c r="D8" s="78"/>
      <c r="E8" s="103">
        <v>0.5</v>
      </c>
      <c r="F8" s="104">
        <f>IF(E8&lt;$F$2,0,D8)</f>
        <v>0</v>
      </c>
      <c r="G8" s="104">
        <f>IF(E8&lt;$F$2,D8,0)</f>
        <v>0</v>
      </c>
      <c r="H8" s="115" t="e">
        <f>F8*100/'Sample Data'!$D$27</f>
        <v>#DIV/0!</v>
      </c>
      <c r="I8" s="115" t="e">
        <f aca="true" t="shared" si="0" ref="I8:I38">F8*100/$F$39</f>
        <v>#DIV/0!</v>
      </c>
      <c r="J8"/>
      <c r="K8" s="43">
        <f>IF('Sample Data'!E16=1,0.25,K9)</f>
        <v>0</v>
      </c>
    </row>
    <row r="9" spans="1:11" ht="18" customHeight="1" hidden="1">
      <c r="A9" s="237" t="s">
        <v>78</v>
      </c>
      <c r="B9" s="238"/>
      <c r="C9" s="239">
        <v>10.5</v>
      </c>
      <c r="D9" s="78"/>
      <c r="E9" s="103">
        <v>0.71</v>
      </c>
      <c r="F9" s="104">
        <f aca="true" t="shared" si="1" ref="F9:F38">IF(E9&lt;$F$2,0,D9)</f>
        <v>0</v>
      </c>
      <c r="G9" s="104">
        <f aca="true" t="shared" si="2" ref="G9:G38">IF(E9&lt;$F$2,D9,0)</f>
        <v>0</v>
      </c>
      <c r="H9" s="115" t="e">
        <f>F9*100/'Sample Data'!$D$27</f>
        <v>#DIV/0!</v>
      </c>
      <c r="I9" s="115" t="e">
        <f t="shared" si="0"/>
        <v>#DIV/0!</v>
      </c>
      <c r="K9" s="40">
        <f>IF('Sample Data'!E17=1,0.5,K10)</f>
        <v>0</v>
      </c>
    </row>
    <row r="10" spans="1:11" ht="18" customHeight="1" hidden="1">
      <c r="A10" s="237" t="s">
        <v>79</v>
      </c>
      <c r="B10" s="238"/>
      <c r="C10" s="239">
        <v>10</v>
      </c>
      <c r="D10" s="78"/>
      <c r="E10" s="103">
        <v>1</v>
      </c>
      <c r="F10" s="104">
        <f t="shared" si="1"/>
        <v>0</v>
      </c>
      <c r="G10" s="104">
        <f t="shared" si="2"/>
        <v>0</v>
      </c>
      <c r="H10" s="115" t="e">
        <f>F10*100/'Sample Data'!$D$27</f>
        <v>#DIV/0!</v>
      </c>
      <c r="I10" s="115" t="e">
        <f t="shared" si="0"/>
        <v>#DIV/0!</v>
      </c>
      <c r="K10" s="40">
        <f>IF('Sample Data'!E18=1,1,K11)</f>
        <v>0</v>
      </c>
    </row>
    <row r="11" spans="1:13" ht="18" customHeight="1" hidden="1">
      <c r="A11" s="237" t="s">
        <v>80</v>
      </c>
      <c r="B11" s="238"/>
      <c r="C11" s="239">
        <v>9.5</v>
      </c>
      <c r="D11" s="78"/>
      <c r="E11" s="103">
        <v>1.4</v>
      </c>
      <c r="F11" s="104">
        <f t="shared" si="1"/>
        <v>0</v>
      </c>
      <c r="G11" s="104">
        <f t="shared" si="2"/>
        <v>0</v>
      </c>
      <c r="H11" s="115" t="e">
        <f>F11*100/'Sample Data'!$D$27</f>
        <v>#DIV/0!</v>
      </c>
      <c r="I11" s="115" t="e">
        <f t="shared" si="0"/>
        <v>#DIV/0!</v>
      </c>
      <c r="K11" s="40">
        <f>IF('Sample Data'!E19=1,2,K12)</f>
        <v>0</v>
      </c>
      <c r="M11" s="236"/>
    </row>
    <row r="12" spans="1:11" ht="18" customHeight="1" hidden="1">
      <c r="A12" s="237" t="s">
        <v>81</v>
      </c>
      <c r="B12" s="238"/>
      <c r="C12" s="239">
        <v>9</v>
      </c>
      <c r="D12" s="78"/>
      <c r="E12" s="103">
        <v>2</v>
      </c>
      <c r="F12" s="104">
        <f t="shared" si="1"/>
        <v>0</v>
      </c>
      <c r="G12" s="104">
        <f t="shared" si="2"/>
        <v>0</v>
      </c>
      <c r="H12" s="115" t="e">
        <f>F12*100/'Sample Data'!$D$27</f>
        <v>#DIV/0!</v>
      </c>
      <c r="I12" s="115" t="e">
        <f t="shared" si="0"/>
        <v>#DIV/0!</v>
      </c>
      <c r="K12" s="40">
        <f>IF(SUM('Sample Data'!E13:E19)=0,"NONE",K13)</f>
        <v>0</v>
      </c>
    </row>
    <row r="13" spans="1:9" ht="18" customHeight="1" hidden="1">
      <c r="A13" s="237" t="s">
        <v>127</v>
      </c>
      <c r="B13" s="238"/>
      <c r="C13" s="239">
        <v>8.5</v>
      </c>
      <c r="D13" s="78"/>
      <c r="E13" s="103">
        <v>2.8</v>
      </c>
      <c r="F13" s="104">
        <f t="shared" si="1"/>
        <v>0</v>
      </c>
      <c r="G13" s="104">
        <f t="shared" si="2"/>
        <v>0</v>
      </c>
      <c r="H13" s="115" t="e">
        <f>F13*100/'Sample Data'!$D$27</f>
        <v>#DIV/0!</v>
      </c>
      <c r="I13" s="115" t="e">
        <f t="shared" si="0"/>
        <v>#DIV/0!</v>
      </c>
    </row>
    <row r="14" spans="1:9" ht="18" customHeight="1" hidden="1">
      <c r="A14" s="237" t="s">
        <v>128</v>
      </c>
      <c r="B14" s="238"/>
      <c r="C14" s="239">
        <v>8</v>
      </c>
      <c r="D14" s="78"/>
      <c r="E14" s="103">
        <v>4</v>
      </c>
      <c r="F14" s="104">
        <f t="shared" si="1"/>
        <v>0</v>
      </c>
      <c r="G14" s="104">
        <f t="shared" si="2"/>
        <v>0</v>
      </c>
      <c r="H14" s="115" t="e">
        <f>F14*100/'Sample Data'!$D$27</f>
        <v>#DIV/0!</v>
      </c>
      <c r="I14" s="115" t="e">
        <f t="shared" si="0"/>
        <v>#DIV/0!</v>
      </c>
    </row>
    <row r="15" spans="1:9" ht="18" customHeight="1" hidden="1">
      <c r="A15" s="237" t="s">
        <v>82</v>
      </c>
      <c r="B15" s="238"/>
      <c r="C15" s="239">
        <v>7.5</v>
      </c>
      <c r="D15" s="78"/>
      <c r="E15" s="103">
        <v>5.5</v>
      </c>
      <c r="F15" s="104">
        <f t="shared" si="1"/>
        <v>0</v>
      </c>
      <c r="G15" s="104">
        <f t="shared" si="2"/>
        <v>0</v>
      </c>
      <c r="H15" s="115" t="e">
        <f>F15*100/'Sample Data'!$D$27</f>
        <v>#DIV/0!</v>
      </c>
      <c r="I15" s="115" t="e">
        <f t="shared" si="0"/>
        <v>#DIV/0!</v>
      </c>
    </row>
    <row r="16" spans="1:9" ht="18" customHeight="1" hidden="1">
      <c r="A16" s="237" t="s">
        <v>83</v>
      </c>
      <c r="B16" s="238"/>
      <c r="C16" s="239">
        <v>7</v>
      </c>
      <c r="D16" s="78"/>
      <c r="E16" s="103">
        <v>7.8</v>
      </c>
      <c r="F16" s="104">
        <f t="shared" si="1"/>
        <v>0</v>
      </c>
      <c r="G16" s="104">
        <f t="shared" si="2"/>
        <v>0</v>
      </c>
      <c r="H16" s="115" t="e">
        <f>F16*100/'Sample Data'!$D$27</f>
        <v>#DIV/0!</v>
      </c>
      <c r="I16" s="115" t="e">
        <f t="shared" si="0"/>
        <v>#DIV/0!</v>
      </c>
    </row>
    <row r="17" spans="1:9" ht="18" customHeight="1" hidden="1">
      <c r="A17" s="237" t="s">
        <v>84</v>
      </c>
      <c r="B17" s="238"/>
      <c r="C17" s="239">
        <v>6.5</v>
      </c>
      <c r="D17" s="78"/>
      <c r="E17" s="103">
        <v>11</v>
      </c>
      <c r="F17" s="104">
        <f t="shared" si="1"/>
        <v>0</v>
      </c>
      <c r="G17" s="104">
        <f t="shared" si="2"/>
        <v>0</v>
      </c>
      <c r="H17" s="115" t="e">
        <f>F17*100/'Sample Data'!$D$27</f>
        <v>#DIV/0!</v>
      </c>
      <c r="I17" s="115" t="e">
        <f t="shared" si="0"/>
        <v>#DIV/0!</v>
      </c>
    </row>
    <row r="18" spans="1:9" ht="18" customHeight="1" hidden="1" thickBot="1">
      <c r="A18" s="237" t="s">
        <v>129</v>
      </c>
      <c r="B18" s="238"/>
      <c r="C18" s="239">
        <v>6</v>
      </c>
      <c r="D18" s="78"/>
      <c r="E18" s="103">
        <v>15.6</v>
      </c>
      <c r="F18" s="104">
        <f t="shared" si="1"/>
        <v>0</v>
      </c>
      <c r="G18" s="104">
        <f t="shared" si="2"/>
        <v>0</v>
      </c>
      <c r="H18" s="115" t="e">
        <f>F18*100/'Sample Data'!$D$27</f>
        <v>#DIV/0!</v>
      </c>
      <c r="I18" s="115" t="e">
        <f t="shared" si="0"/>
        <v>#DIV/0!</v>
      </c>
    </row>
    <row r="19" spans="1:9" ht="18" customHeight="1">
      <c r="A19" s="240" t="s">
        <v>85</v>
      </c>
      <c r="B19" s="238"/>
      <c r="C19" s="241">
        <v>5.5</v>
      </c>
      <c r="D19" s="220"/>
      <c r="E19" s="103">
        <v>22</v>
      </c>
      <c r="F19" s="104">
        <f t="shared" si="1"/>
        <v>0</v>
      </c>
      <c r="G19" s="104">
        <f t="shared" si="2"/>
        <v>0</v>
      </c>
      <c r="H19" s="115" t="e">
        <f>F19*100/'Sample Data'!$D$27</f>
        <v>#DIV/0!</v>
      </c>
      <c r="I19" s="115" t="e">
        <f>F19*100/$F$39</f>
        <v>#DIV/0!</v>
      </c>
    </row>
    <row r="20" spans="1:9" ht="18" customHeight="1">
      <c r="A20" s="240" t="s">
        <v>107</v>
      </c>
      <c r="B20" s="238">
        <v>470</v>
      </c>
      <c r="C20" s="239">
        <v>5</v>
      </c>
      <c r="D20" s="221"/>
      <c r="E20" s="103">
        <v>31</v>
      </c>
      <c r="F20" s="104">
        <f t="shared" si="1"/>
        <v>0</v>
      </c>
      <c r="G20" s="104">
        <f t="shared" si="2"/>
        <v>0</v>
      </c>
      <c r="H20" s="115" t="e">
        <f>F20*100/'Sample Data'!$D$27</f>
        <v>#DIV/0!</v>
      </c>
      <c r="I20" s="115" t="e">
        <f t="shared" si="0"/>
        <v>#DIV/0!</v>
      </c>
    </row>
    <row r="21" spans="1:9" ht="18" customHeight="1">
      <c r="A21" s="240" t="s">
        <v>108</v>
      </c>
      <c r="B21" s="238">
        <v>325</v>
      </c>
      <c r="C21" s="239">
        <v>4.5</v>
      </c>
      <c r="D21" s="222"/>
      <c r="E21" s="103">
        <v>45</v>
      </c>
      <c r="F21" s="104">
        <f>IF(E21&lt;$F$2,0,D21)</f>
        <v>0</v>
      </c>
      <c r="G21" s="104">
        <f t="shared" si="2"/>
        <v>0</v>
      </c>
      <c r="H21" s="115" t="e">
        <f>F21*100/'Sample Data'!$D$27</f>
        <v>#DIV/0!</v>
      </c>
      <c r="I21" s="115" t="e">
        <f t="shared" si="0"/>
        <v>#DIV/0!</v>
      </c>
    </row>
    <row r="22" spans="1:9" ht="18" customHeight="1">
      <c r="A22" s="242" t="s">
        <v>109</v>
      </c>
      <c r="B22" s="243">
        <v>230</v>
      </c>
      <c r="C22" s="244">
        <v>4</v>
      </c>
      <c r="D22" s="222"/>
      <c r="E22" s="103">
        <v>63</v>
      </c>
      <c r="F22" s="104">
        <f t="shared" si="1"/>
        <v>0</v>
      </c>
      <c r="G22" s="104">
        <f t="shared" si="2"/>
        <v>0</v>
      </c>
      <c r="H22" s="115" t="e">
        <f>F22*100/'Sample Data'!$D$27</f>
        <v>#DIV/0!</v>
      </c>
      <c r="I22" s="115" t="e">
        <f t="shared" si="0"/>
        <v>#DIV/0!</v>
      </c>
    </row>
    <row r="23" spans="1:9" ht="18" customHeight="1">
      <c r="A23" s="242" t="s">
        <v>110</v>
      </c>
      <c r="B23" s="243">
        <v>170</v>
      </c>
      <c r="C23" s="244">
        <v>3.5</v>
      </c>
      <c r="D23" s="222"/>
      <c r="E23" s="103">
        <v>88</v>
      </c>
      <c r="F23" s="104">
        <f t="shared" si="1"/>
        <v>0</v>
      </c>
      <c r="G23" s="104">
        <f t="shared" si="2"/>
        <v>0</v>
      </c>
      <c r="H23" s="115" t="e">
        <f>F23*100/'Sample Data'!$D$27</f>
        <v>#DIV/0!</v>
      </c>
      <c r="I23" s="115" t="e">
        <f t="shared" si="0"/>
        <v>#DIV/0!</v>
      </c>
    </row>
    <row r="24" spans="1:9" ht="18" customHeight="1">
      <c r="A24" s="242" t="s">
        <v>111</v>
      </c>
      <c r="B24" s="243">
        <v>120</v>
      </c>
      <c r="C24" s="244">
        <v>3</v>
      </c>
      <c r="D24" s="222"/>
      <c r="E24" s="103">
        <v>125</v>
      </c>
      <c r="F24" s="104">
        <f t="shared" si="1"/>
        <v>0</v>
      </c>
      <c r="G24" s="104">
        <f t="shared" si="2"/>
        <v>0</v>
      </c>
      <c r="H24" s="115" t="e">
        <f>F24*100/'Sample Data'!$D$27</f>
        <v>#DIV/0!</v>
      </c>
      <c r="I24" s="115" t="e">
        <f t="shared" si="0"/>
        <v>#DIV/0!</v>
      </c>
    </row>
    <row r="25" spans="1:9" ht="18" customHeight="1">
      <c r="A25" s="242" t="s">
        <v>112</v>
      </c>
      <c r="B25" s="243">
        <v>80</v>
      </c>
      <c r="C25" s="244">
        <v>2.5</v>
      </c>
      <c r="D25" s="222"/>
      <c r="E25" s="103">
        <v>177</v>
      </c>
      <c r="F25" s="104">
        <f t="shared" si="1"/>
        <v>0</v>
      </c>
      <c r="G25" s="104">
        <f t="shared" si="2"/>
        <v>0</v>
      </c>
      <c r="H25" s="115" t="e">
        <f>F25*100/'Sample Data'!$D$27</f>
        <v>#DIV/0!</v>
      </c>
      <c r="I25" s="115" t="e">
        <f t="shared" si="0"/>
        <v>#DIV/0!</v>
      </c>
    </row>
    <row r="26" spans="1:9" ht="18" customHeight="1">
      <c r="A26" s="242" t="s">
        <v>113</v>
      </c>
      <c r="B26" s="243">
        <v>60</v>
      </c>
      <c r="C26" s="244">
        <v>2</v>
      </c>
      <c r="D26" s="222"/>
      <c r="E26" s="103">
        <v>250</v>
      </c>
      <c r="F26" s="104">
        <f t="shared" si="1"/>
        <v>0</v>
      </c>
      <c r="G26" s="104">
        <f t="shared" si="2"/>
        <v>0</v>
      </c>
      <c r="H26" s="115" t="e">
        <f>F26*100/'Sample Data'!$D$27</f>
        <v>#DIV/0!</v>
      </c>
      <c r="I26" s="115" t="e">
        <f t="shared" si="0"/>
        <v>#DIV/0!</v>
      </c>
    </row>
    <row r="27" spans="1:9" ht="18" customHeight="1">
      <c r="A27" s="242" t="s">
        <v>114</v>
      </c>
      <c r="B27" s="243">
        <v>45</v>
      </c>
      <c r="C27" s="244">
        <v>1.5</v>
      </c>
      <c r="D27" s="222"/>
      <c r="E27" s="103">
        <v>355</v>
      </c>
      <c r="F27" s="104">
        <f t="shared" si="1"/>
        <v>0</v>
      </c>
      <c r="G27" s="104">
        <f t="shared" si="2"/>
        <v>0</v>
      </c>
      <c r="H27" s="115" t="e">
        <f>F27*100/'Sample Data'!$D$27</f>
        <v>#DIV/0!</v>
      </c>
      <c r="I27" s="115" t="e">
        <f t="shared" si="0"/>
        <v>#DIV/0!</v>
      </c>
    </row>
    <row r="28" spans="1:9" ht="18" customHeight="1">
      <c r="A28" s="242" t="s">
        <v>115</v>
      </c>
      <c r="B28" s="243">
        <v>35</v>
      </c>
      <c r="C28" s="244">
        <v>1</v>
      </c>
      <c r="D28" s="222"/>
      <c r="E28" s="103">
        <v>500</v>
      </c>
      <c r="F28" s="104">
        <f t="shared" si="1"/>
        <v>0</v>
      </c>
      <c r="G28" s="104">
        <f t="shared" si="2"/>
        <v>0</v>
      </c>
      <c r="H28" s="115" t="e">
        <f>F28*100/'Sample Data'!$D$27</f>
        <v>#DIV/0!</v>
      </c>
      <c r="I28" s="115" t="e">
        <f t="shared" si="0"/>
        <v>#DIV/0!</v>
      </c>
    </row>
    <row r="29" spans="1:9" ht="18" customHeight="1">
      <c r="A29" s="242" t="s">
        <v>116</v>
      </c>
      <c r="B29" s="243">
        <v>25</v>
      </c>
      <c r="C29" s="244">
        <v>0.5</v>
      </c>
      <c r="D29" s="222"/>
      <c r="E29" s="103">
        <v>710</v>
      </c>
      <c r="F29" s="104">
        <f t="shared" si="1"/>
        <v>0</v>
      </c>
      <c r="G29" s="104">
        <f t="shared" si="2"/>
        <v>0</v>
      </c>
      <c r="H29" s="115" t="e">
        <f>F29*100/'Sample Data'!$D$27</f>
        <v>#DIV/0!</v>
      </c>
      <c r="I29" s="115" t="e">
        <f t="shared" si="0"/>
        <v>#DIV/0!</v>
      </c>
    </row>
    <row r="30" spans="1:9" ht="18" customHeight="1">
      <c r="A30" s="242" t="s">
        <v>117</v>
      </c>
      <c r="B30" s="243">
        <v>18</v>
      </c>
      <c r="C30" s="244">
        <v>0</v>
      </c>
      <c r="D30" s="222"/>
      <c r="E30" s="103">
        <v>1000</v>
      </c>
      <c r="F30" s="104">
        <f t="shared" si="1"/>
        <v>0</v>
      </c>
      <c r="G30" s="104">
        <f t="shared" si="2"/>
        <v>0</v>
      </c>
      <c r="H30" s="115" t="e">
        <f>F30*100/'Sample Data'!$D$27</f>
        <v>#DIV/0!</v>
      </c>
      <c r="I30" s="115" t="e">
        <f t="shared" si="0"/>
        <v>#DIV/0!</v>
      </c>
    </row>
    <row r="31" spans="1:9" ht="18" customHeight="1">
      <c r="A31" s="242" t="s">
        <v>118</v>
      </c>
      <c r="B31" s="243">
        <v>14</v>
      </c>
      <c r="C31" s="244" t="s">
        <v>6</v>
      </c>
      <c r="D31" s="222"/>
      <c r="E31" s="103">
        <v>1410</v>
      </c>
      <c r="F31" s="104">
        <f t="shared" si="1"/>
        <v>0</v>
      </c>
      <c r="G31" s="104">
        <f t="shared" si="2"/>
        <v>0</v>
      </c>
      <c r="H31" s="115" t="e">
        <f>F31*100/'Sample Data'!$D$27</f>
        <v>#DIV/0!</v>
      </c>
      <c r="I31" s="115" t="e">
        <f t="shared" si="0"/>
        <v>#DIV/0!</v>
      </c>
    </row>
    <row r="32" spans="1:9" ht="18" customHeight="1">
      <c r="A32" s="242" t="s">
        <v>119</v>
      </c>
      <c r="B32" s="243">
        <v>10</v>
      </c>
      <c r="C32" s="244" t="s">
        <v>7</v>
      </c>
      <c r="D32" s="222"/>
      <c r="E32" s="103">
        <v>2000</v>
      </c>
      <c r="F32" s="104">
        <f t="shared" si="1"/>
        <v>0</v>
      </c>
      <c r="G32" s="104">
        <f t="shared" si="2"/>
        <v>0</v>
      </c>
      <c r="H32" s="115" t="e">
        <f>F32*100/'Sample Data'!$D$27</f>
        <v>#DIV/0!</v>
      </c>
      <c r="I32" s="115" t="e">
        <f t="shared" si="0"/>
        <v>#DIV/0!</v>
      </c>
    </row>
    <row r="33" spans="1:9" ht="18" customHeight="1">
      <c r="A33" s="242" t="s">
        <v>120</v>
      </c>
      <c r="B33" s="243">
        <v>7</v>
      </c>
      <c r="C33" s="244" t="s">
        <v>8</v>
      </c>
      <c r="D33" s="222"/>
      <c r="E33" s="103">
        <v>2800</v>
      </c>
      <c r="F33" s="104">
        <f t="shared" si="1"/>
        <v>0</v>
      </c>
      <c r="G33" s="104">
        <f t="shared" si="2"/>
        <v>0</v>
      </c>
      <c r="H33" s="115" t="e">
        <f>F33*100/'Sample Data'!$D$27</f>
        <v>#DIV/0!</v>
      </c>
      <c r="I33" s="115" t="e">
        <f t="shared" si="0"/>
        <v>#DIV/0!</v>
      </c>
    </row>
    <row r="34" spans="1:9" ht="18" customHeight="1">
      <c r="A34" s="242" t="s">
        <v>121</v>
      </c>
      <c r="B34" s="243">
        <v>5</v>
      </c>
      <c r="C34" s="244" t="s">
        <v>9</v>
      </c>
      <c r="D34" s="222"/>
      <c r="E34" s="103">
        <v>4000</v>
      </c>
      <c r="F34" s="104">
        <f t="shared" si="1"/>
        <v>0</v>
      </c>
      <c r="G34" s="104">
        <f t="shared" si="2"/>
        <v>0</v>
      </c>
      <c r="H34" s="115" t="e">
        <f>F34*100/'Sample Data'!$D$27</f>
        <v>#DIV/0!</v>
      </c>
      <c r="I34" s="115" t="e">
        <f t="shared" si="0"/>
        <v>#DIV/0!</v>
      </c>
    </row>
    <row r="35" spans="1:9" ht="18" customHeight="1">
      <c r="A35" s="242" t="s">
        <v>122</v>
      </c>
      <c r="B35" s="245"/>
      <c r="C35" s="244" t="s">
        <v>10</v>
      </c>
      <c r="D35" s="222"/>
      <c r="E35" s="103">
        <v>5610</v>
      </c>
      <c r="F35" s="104">
        <f t="shared" si="1"/>
        <v>0</v>
      </c>
      <c r="G35" s="104">
        <f t="shared" si="2"/>
        <v>0</v>
      </c>
      <c r="H35" s="115" t="e">
        <f>F35*100/'Sample Data'!$D$27</f>
        <v>#DIV/0!</v>
      </c>
      <c r="I35" s="115" t="e">
        <f t="shared" si="0"/>
        <v>#DIV/0!</v>
      </c>
    </row>
    <row r="36" spans="1:9" ht="18" customHeight="1">
      <c r="A36" s="242" t="s">
        <v>123</v>
      </c>
      <c r="B36" s="245"/>
      <c r="C36" s="244" t="s">
        <v>11</v>
      </c>
      <c r="D36" s="222"/>
      <c r="E36" s="103">
        <v>7920</v>
      </c>
      <c r="F36" s="104">
        <f t="shared" si="1"/>
        <v>0</v>
      </c>
      <c r="G36" s="104">
        <f t="shared" si="2"/>
        <v>0</v>
      </c>
      <c r="H36" s="115" t="e">
        <f>F36*100/'Sample Data'!$D$27</f>
        <v>#DIV/0!</v>
      </c>
      <c r="I36" s="115" t="e">
        <f t="shared" si="0"/>
        <v>#DIV/0!</v>
      </c>
    </row>
    <row r="37" spans="1:9" ht="18" customHeight="1">
      <c r="A37" s="242" t="s">
        <v>124</v>
      </c>
      <c r="B37" s="245"/>
      <c r="C37" s="244" t="s">
        <v>13</v>
      </c>
      <c r="D37" s="222"/>
      <c r="E37" s="103">
        <v>11200</v>
      </c>
      <c r="F37" s="104">
        <f t="shared" si="1"/>
        <v>0</v>
      </c>
      <c r="G37" s="104">
        <f t="shared" si="2"/>
        <v>0</v>
      </c>
      <c r="H37" s="115" t="e">
        <f>F37*100/'Sample Data'!$D$27</f>
        <v>#DIV/0!</v>
      </c>
      <c r="I37" s="115" t="e">
        <f t="shared" si="0"/>
        <v>#DIV/0!</v>
      </c>
    </row>
    <row r="38" spans="1:9" ht="18" customHeight="1" thickBot="1">
      <c r="A38" s="246" t="s">
        <v>125</v>
      </c>
      <c r="B38" s="247"/>
      <c r="C38" s="248" t="s">
        <v>12</v>
      </c>
      <c r="D38" s="223"/>
      <c r="E38" s="105">
        <v>15850</v>
      </c>
      <c r="F38" s="106">
        <f t="shared" si="1"/>
        <v>0</v>
      </c>
      <c r="G38" s="106">
        <f t="shared" si="2"/>
        <v>0</v>
      </c>
      <c r="H38" s="115" t="e">
        <f>F38*100/'Sample Data'!$D$27</f>
        <v>#DIV/0!</v>
      </c>
      <c r="I38" s="249" t="e">
        <f t="shared" si="0"/>
        <v>#DIV/0!</v>
      </c>
    </row>
    <row r="39" spans="3:9" ht="18" customHeight="1">
      <c r="C39" s="352" t="s">
        <v>36</v>
      </c>
      <c r="D39" s="361">
        <f>SUM(D19:D38)</f>
        <v>0</v>
      </c>
      <c r="E39" s="355" t="s">
        <v>97</v>
      </c>
      <c r="F39" s="357">
        <f>SUM(F8:F38)</f>
        <v>0</v>
      </c>
      <c r="G39" s="357">
        <f>SUM(G8:G38)</f>
        <v>0</v>
      </c>
      <c r="H39" s="359" t="e">
        <f>SUM(H19:H38)</f>
        <v>#DIV/0!</v>
      </c>
      <c r="I39" s="359" t="e">
        <f>SUM(I19:I38)</f>
        <v>#DIV/0!</v>
      </c>
    </row>
    <row r="40" spans="3:9" ht="18" customHeight="1" thickBot="1">
      <c r="C40" s="353"/>
      <c r="D40" s="358"/>
      <c r="E40" s="356"/>
      <c r="F40" s="358"/>
      <c r="G40" s="358"/>
      <c r="H40" s="360"/>
      <c r="I40" s="360"/>
    </row>
    <row r="41" spans="3:9" ht="18" customHeight="1">
      <c r="C41" s="85"/>
      <c r="D41" s="86"/>
      <c r="E41" s="87"/>
      <c r="F41" s="88"/>
      <c r="G41" s="88"/>
      <c r="H41" s="86"/>
      <c r="I41" s="86"/>
    </row>
    <row r="42" spans="1:9" ht="18" customHeight="1">
      <c r="A42" s="8"/>
      <c r="B42" s="9"/>
      <c r="C42" s="10"/>
      <c r="D42" s="63"/>
      <c r="E42" s="10"/>
      <c r="F42" s="76"/>
      <c r="G42" s="76"/>
      <c r="H42" s="9"/>
      <c r="I42" s="9"/>
    </row>
    <row r="43" spans="1:10" s="11" customFormat="1" ht="23.25" customHeight="1">
      <c r="A43" s="1"/>
      <c r="B43" s="1"/>
      <c r="C43" s="1"/>
      <c r="D43" s="62"/>
      <c r="E43" s="1"/>
      <c r="F43" s="75"/>
      <c r="G43" s="75"/>
      <c r="H43" s="1"/>
      <c r="I43" s="1"/>
      <c r="J43"/>
    </row>
  </sheetData>
  <sheetProtection/>
  <mergeCells count="18">
    <mergeCell ref="C39:C40"/>
    <mergeCell ref="A1:I1"/>
    <mergeCell ref="E39:E40"/>
    <mergeCell ref="F39:F40"/>
    <mergeCell ref="G39:G40"/>
    <mergeCell ref="I39:I40"/>
    <mergeCell ref="D39:D40"/>
    <mergeCell ref="D6:D7"/>
    <mergeCell ref="H39:H40"/>
    <mergeCell ref="I6:I7"/>
    <mergeCell ref="H6:H7"/>
    <mergeCell ref="A2:C2"/>
    <mergeCell ref="E6:E7"/>
    <mergeCell ref="G6:G7"/>
    <mergeCell ref="F6:F7"/>
    <mergeCell ref="A6:A7"/>
    <mergeCell ref="B6:B7"/>
    <mergeCell ref="C6:C7"/>
  </mergeCells>
  <printOptions/>
  <pageMargins left="0.984251968503937" right="0.7874015748031497" top="0.984251968503937" bottom="0.984251968503937" header="0" footer="0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K37"/>
  <sheetViews>
    <sheetView zoomScalePageLayoutView="0" workbookViewId="0" topLeftCell="A28">
      <selection activeCell="D18" sqref="D18:D23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7109375" style="62" customWidth="1"/>
    <col min="5" max="5" width="18.8515625" style="1" customWidth="1"/>
    <col min="6" max="6" width="16.8515625" style="40" hidden="1" customWidth="1"/>
    <col min="7" max="8" width="0" style="40" hidden="1" customWidth="1"/>
    <col min="9" max="9" width="5.7109375" style="40" customWidth="1"/>
    <col min="10" max="16384" width="9.140625" style="40" customWidth="1"/>
  </cols>
  <sheetData>
    <row r="1" spans="1:9" ht="52.5" customHeight="1" thickBot="1">
      <c r="A1" s="364" t="s">
        <v>88</v>
      </c>
      <c r="B1" s="365"/>
      <c r="C1" s="365"/>
      <c r="D1" s="365"/>
      <c r="E1" s="366"/>
      <c r="F1" s="48"/>
      <c r="G1" s="48"/>
      <c r="H1" s="48"/>
      <c r="I1" s="49"/>
    </row>
    <row r="2" spans="1:7" ht="9.75" customHeight="1" thickBot="1">
      <c r="A2" s="374"/>
      <c r="B2" s="375"/>
      <c r="C2" s="375"/>
      <c r="D2" s="285">
        <f>IF('Sample Data'!E13=1,'Sample Data'!D13,G2)</f>
        <v>0.0625</v>
      </c>
      <c r="E2" s="89"/>
      <c r="F2" s="41"/>
      <c r="G2" s="65">
        <f>IF('Sample Data'!E14=1,'Sample Data'!D14,G5)</f>
        <v>0.0625</v>
      </c>
    </row>
    <row r="3" spans="1:7" ht="18" customHeight="1" hidden="1">
      <c r="A3" s="50"/>
      <c r="B3" s="50"/>
      <c r="C3" s="50"/>
      <c r="D3" s="59"/>
      <c r="E3" s="51"/>
      <c r="F3" s="41"/>
      <c r="G3" s="66"/>
    </row>
    <row r="4" spans="1:7" s="43" customFormat="1" ht="4.5" customHeight="1">
      <c r="A4" s="42"/>
      <c r="B4" s="42"/>
      <c r="C4" s="42"/>
      <c r="D4" s="60"/>
      <c r="E4" s="42"/>
      <c r="F4" s="41"/>
      <c r="G4" s="66"/>
    </row>
    <row r="5" spans="1:7" ht="5.25" customHeight="1" thickBot="1">
      <c r="A5" s="68"/>
      <c r="B5" s="68"/>
      <c r="C5" s="68"/>
      <c r="D5" s="70"/>
      <c r="E5" s="68"/>
      <c r="G5" s="66" t="e">
        <f>IF('Sample Data'!E15=1,'Sample Data'!D15,G6)</f>
        <v>#REF!</v>
      </c>
    </row>
    <row r="6" spans="1:7" ht="26.25" customHeight="1">
      <c r="A6" s="376" t="s">
        <v>37</v>
      </c>
      <c r="B6" s="378" t="s">
        <v>38</v>
      </c>
      <c r="C6" s="380" t="s">
        <v>27</v>
      </c>
      <c r="D6" s="370" t="s">
        <v>40</v>
      </c>
      <c r="E6" s="372" t="s">
        <v>39</v>
      </c>
      <c r="G6" s="66" t="e">
        <f>IF('Sample Data'!E16=1,'Sample Data'!D16,#REF!)</f>
        <v>#REF!</v>
      </c>
    </row>
    <row r="7" spans="1:7" ht="32.25" customHeight="1" thickBot="1">
      <c r="A7" s="377"/>
      <c r="B7" s="379"/>
      <c r="C7" s="379"/>
      <c r="D7" s="371"/>
      <c r="E7" s="373"/>
      <c r="G7" s="66"/>
    </row>
    <row r="8" spans="1:7" s="43" customFormat="1" ht="18" customHeight="1">
      <c r="A8" s="90" t="s">
        <v>126</v>
      </c>
      <c r="B8" s="91"/>
      <c r="C8" s="92">
        <v>11</v>
      </c>
      <c r="D8" s="286"/>
      <c r="E8" s="100" t="e">
        <f>D8*100/$D$32</f>
        <v>#DIV/0!</v>
      </c>
      <c r="G8" s="71"/>
    </row>
    <row r="9" spans="1:7" ht="18" customHeight="1">
      <c r="A9" s="90" t="s">
        <v>78</v>
      </c>
      <c r="B9" s="91"/>
      <c r="C9" s="92">
        <v>10.5</v>
      </c>
      <c r="D9" s="286"/>
      <c r="E9" s="100" t="e">
        <f aca="true" t="shared" si="0" ref="E9:E30">D9*100/$D$32</f>
        <v>#DIV/0!</v>
      </c>
      <c r="G9" s="66"/>
    </row>
    <row r="10" spans="1:7" ht="18" customHeight="1">
      <c r="A10" s="90" t="s">
        <v>79</v>
      </c>
      <c r="B10" s="91"/>
      <c r="C10" s="92">
        <v>10</v>
      </c>
      <c r="D10" s="286"/>
      <c r="E10" s="100" t="e">
        <f t="shared" si="0"/>
        <v>#DIV/0!</v>
      </c>
      <c r="G10" s="66" t="b">
        <f>IF('Sample Data'!E18=1,'Sample Data'!D18,G11)</f>
        <v>0</v>
      </c>
    </row>
    <row r="11" spans="1:7" ht="18" customHeight="1" thickBot="1">
      <c r="A11" s="90" t="s">
        <v>80</v>
      </c>
      <c r="B11" s="91"/>
      <c r="C11" s="92">
        <v>9.5</v>
      </c>
      <c r="D11" s="286"/>
      <c r="E11" s="100" t="e">
        <f t="shared" si="0"/>
        <v>#DIV/0!</v>
      </c>
      <c r="G11" s="67" t="b">
        <f>IF('Sample Data'!E19=1,'Sample Data'!D19)</f>
        <v>0</v>
      </c>
    </row>
    <row r="12" spans="1:5" ht="18" customHeight="1">
      <c r="A12" s="90" t="s">
        <v>81</v>
      </c>
      <c r="B12" s="91"/>
      <c r="C12" s="92">
        <v>9</v>
      </c>
      <c r="D12" s="286"/>
      <c r="E12" s="100" t="e">
        <f t="shared" si="0"/>
        <v>#DIV/0!</v>
      </c>
    </row>
    <row r="13" spans="1:5" ht="18" customHeight="1">
      <c r="A13" s="90" t="s">
        <v>127</v>
      </c>
      <c r="B13" s="91"/>
      <c r="C13" s="92">
        <v>8.5</v>
      </c>
      <c r="D13" s="286"/>
      <c r="E13" s="100" t="e">
        <f t="shared" si="0"/>
        <v>#DIV/0!</v>
      </c>
    </row>
    <row r="14" spans="1:6" ht="18" customHeight="1">
      <c r="A14" s="90" t="s">
        <v>128</v>
      </c>
      <c r="B14" s="91"/>
      <c r="C14" s="92">
        <v>8</v>
      </c>
      <c r="D14" s="286"/>
      <c r="E14" s="100" t="e">
        <f t="shared" si="0"/>
        <v>#DIV/0!</v>
      </c>
      <c r="F14" s="1"/>
    </row>
    <row r="15" spans="1:5" ht="18" customHeight="1">
      <c r="A15" s="90" t="s">
        <v>82</v>
      </c>
      <c r="B15" s="91"/>
      <c r="C15" s="92">
        <v>7.5</v>
      </c>
      <c r="D15" s="286"/>
      <c r="E15" s="100" t="e">
        <f t="shared" si="0"/>
        <v>#DIV/0!</v>
      </c>
    </row>
    <row r="16" spans="1:5" ht="18" customHeight="1">
      <c r="A16" s="90" t="s">
        <v>83</v>
      </c>
      <c r="B16" s="91"/>
      <c r="C16" s="92">
        <v>7</v>
      </c>
      <c r="D16" s="286"/>
      <c r="E16" s="100" t="e">
        <f t="shared" si="0"/>
        <v>#DIV/0!</v>
      </c>
    </row>
    <row r="17" spans="1:5" ht="18" customHeight="1">
      <c r="A17" s="90" t="s">
        <v>84</v>
      </c>
      <c r="B17" s="91"/>
      <c r="C17" s="92">
        <v>6.5</v>
      </c>
      <c r="D17" s="286"/>
      <c r="E17" s="100" t="e">
        <f t="shared" si="0"/>
        <v>#DIV/0!</v>
      </c>
    </row>
    <row r="18" spans="1:5" ht="18" customHeight="1">
      <c r="A18" s="90" t="s">
        <v>129</v>
      </c>
      <c r="B18" s="91"/>
      <c r="C18" s="92">
        <v>6</v>
      </c>
      <c r="D18" s="286"/>
      <c r="E18" s="100" t="e">
        <f t="shared" si="0"/>
        <v>#DIV/0!</v>
      </c>
    </row>
    <row r="19" spans="1:5" ht="18" customHeight="1">
      <c r="A19" s="90" t="s">
        <v>130</v>
      </c>
      <c r="B19" s="91"/>
      <c r="C19" s="92">
        <v>5.5</v>
      </c>
      <c r="D19" s="286"/>
      <c r="E19" s="100" t="e">
        <f t="shared" si="0"/>
        <v>#DIV/0!</v>
      </c>
    </row>
    <row r="20" spans="1:5" ht="18" customHeight="1">
      <c r="A20" s="93" t="s">
        <v>107</v>
      </c>
      <c r="B20" s="91">
        <v>470</v>
      </c>
      <c r="C20" s="92">
        <v>5</v>
      </c>
      <c r="D20" s="286"/>
      <c r="E20" s="100" t="e">
        <f t="shared" si="0"/>
        <v>#DIV/0!</v>
      </c>
    </row>
    <row r="21" spans="1:5" ht="18" customHeight="1">
      <c r="A21" s="93" t="s">
        <v>108</v>
      </c>
      <c r="B21" s="91">
        <v>325</v>
      </c>
      <c r="C21" s="92">
        <v>4.5</v>
      </c>
      <c r="D21" s="286"/>
      <c r="E21" s="100" t="e">
        <f t="shared" si="0"/>
        <v>#DIV/0!</v>
      </c>
    </row>
    <row r="22" spans="1:5" ht="18" customHeight="1">
      <c r="A22" s="94" t="s">
        <v>109</v>
      </c>
      <c r="B22" s="95">
        <v>230</v>
      </c>
      <c r="C22" s="96">
        <v>4</v>
      </c>
      <c r="D22" s="286"/>
      <c r="E22" s="100" t="e">
        <f t="shared" si="0"/>
        <v>#DIV/0!</v>
      </c>
    </row>
    <row r="23" spans="1:9" ht="18" customHeight="1">
      <c r="A23" s="94" t="s">
        <v>110</v>
      </c>
      <c r="B23" s="95">
        <v>170</v>
      </c>
      <c r="C23" s="96">
        <v>3.5</v>
      </c>
      <c r="D23" s="286"/>
      <c r="E23" s="100" t="e">
        <f t="shared" si="0"/>
        <v>#DIV/0!</v>
      </c>
      <c r="I23" s="102"/>
    </row>
    <row r="24" spans="1:5" ht="18" customHeight="1">
      <c r="A24" s="94" t="s">
        <v>111</v>
      </c>
      <c r="B24" s="95">
        <v>120</v>
      </c>
      <c r="C24" s="96">
        <v>3</v>
      </c>
      <c r="D24" s="286"/>
      <c r="E24" s="100" t="e">
        <f t="shared" si="0"/>
        <v>#DIV/0!</v>
      </c>
    </row>
    <row r="25" spans="1:5" ht="18" customHeight="1">
      <c r="A25" s="94" t="s">
        <v>112</v>
      </c>
      <c r="B25" s="95">
        <v>80</v>
      </c>
      <c r="C25" s="96">
        <v>2.5</v>
      </c>
      <c r="D25" s="286"/>
      <c r="E25" s="100" t="e">
        <f t="shared" si="0"/>
        <v>#DIV/0!</v>
      </c>
    </row>
    <row r="26" spans="1:5" ht="18" customHeight="1">
      <c r="A26" s="94" t="s">
        <v>113</v>
      </c>
      <c r="B26" s="95">
        <v>60</v>
      </c>
      <c r="C26" s="96">
        <v>2</v>
      </c>
      <c r="D26" s="286"/>
      <c r="E26" s="100" t="e">
        <f t="shared" si="0"/>
        <v>#DIV/0!</v>
      </c>
    </row>
    <row r="27" spans="1:5" ht="18" customHeight="1">
      <c r="A27" s="94" t="s">
        <v>114</v>
      </c>
      <c r="B27" s="95">
        <v>45</v>
      </c>
      <c r="C27" s="96">
        <v>1.5</v>
      </c>
      <c r="D27" s="286"/>
      <c r="E27" s="100" t="e">
        <f t="shared" si="0"/>
        <v>#DIV/0!</v>
      </c>
    </row>
    <row r="28" spans="1:5" ht="18" customHeight="1">
      <c r="A28" s="94" t="s">
        <v>115</v>
      </c>
      <c r="B28" s="95">
        <v>35</v>
      </c>
      <c r="C28" s="96">
        <v>1</v>
      </c>
      <c r="D28" s="286"/>
      <c r="E28" s="100" t="e">
        <f t="shared" si="0"/>
        <v>#DIV/0!</v>
      </c>
    </row>
    <row r="29" spans="1:5" ht="18" customHeight="1">
      <c r="A29" s="94" t="s">
        <v>116</v>
      </c>
      <c r="B29" s="95">
        <v>25</v>
      </c>
      <c r="C29" s="96">
        <v>0.5</v>
      </c>
      <c r="D29" s="286"/>
      <c r="E29" s="100" t="e">
        <f t="shared" si="0"/>
        <v>#DIV/0!</v>
      </c>
    </row>
    <row r="30" spans="1:11" ht="18" customHeight="1">
      <c r="A30" s="94" t="s">
        <v>117</v>
      </c>
      <c r="B30" s="95">
        <v>18</v>
      </c>
      <c r="C30" s="96">
        <v>0</v>
      </c>
      <c r="D30" s="286"/>
      <c r="E30" s="100" t="e">
        <f t="shared" si="0"/>
        <v>#DIV/0!</v>
      </c>
      <c r="I30" s="132"/>
      <c r="J30" s="132"/>
      <c r="K30" s="132"/>
    </row>
    <row r="31" spans="1:11" ht="18" customHeight="1" thickBot="1">
      <c r="A31" s="97" t="s">
        <v>118</v>
      </c>
      <c r="B31" s="98">
        <v>14</v>
      </c>
      <c r="C31" s="99" t="s">
        <v>6</v>
      </c>
      <c r="D31" s="286"/>
      <c r="E31" s="101" t="e">
        <f>D31*100/$D$32</f>
        <v>#DIV/0!</v>
      </c>
      <c r="I31" s="132"/>
      <c r="J31" s="132"/>
      <c r="K31" s="132"/>
    </row>
    <row r="32" spans="3:11" ht="18" customHeight="1">
      <c r="C32" s="381" t="s">
        <v>41</v>
      </c>
      <c r="D32" s="368">
        <f>SUM(D8:D31)</f>
        <v>0</v>
      </c>
      <c r="E32" s="367" t="e">
        <f>SUM(E8:E31)</f>
        <v>#DIV/0!</v>
      </c>
      <c r="I32" s="132"/>
      <c r="J32" s="132"/>
      <c r="K32" s="132"/>
    </row>
    <row r="33" spans="3:6" ht="33" customHeight="1" thickBot="1">
      <c r="C33" s="382"/>
      <c r="D33" s="369"/>
      <c r="E33" s="360"/>
      <c r="F33" s="102"/>
    </row>
    <row r="34" spans="1:5" ht="18" customHeight="1">
      <c r="A34" s="8"/>
      <c r="B34" s="9"/>
      <c r="C34" s="10"/>
      <c r="D34" s="63"/>
      <c r="E34" s="9"/>
    </row>
    <row r="35" spans="1:5" s="11" customFormat="1" ht="23.25" customHeight="1">
      <c r="A35" s="133"/>
      <c r="B35" s="137"/>
      <c r="C35" s="132"/>
      <c r="D35" s="62"/>
      <c r="E35" s="1"/>
    </row>
    <row r="36" spans="1:3" ht="18" customHeight="1">
      <c r="A36" s="132"/>
      <c r="B36" s="132"/>
      <c r="C36" s="132"/>
    </row>
    <row r="37" spans="1:3" ht="18" customHeight="1">
      <c r="A37" s="132"/>
      <c r="B37" s="132"/>
      <c r="C37" s="132"/>
    </row>
  </sheetData>
  <sheetProtection/>
  <mergeCells count="10">
    <mergeCell ref="A1:E1"/>
    <mergeCell ref="E32:E33"/>
    <mergeCell ref="D32:D33"/>
    <mergeCell ref="D6:D7"/>
    <mergeCell ref="E6:E7"/>
    <mergeCell ref="A2:C2"/>
    <mergeCell ref="A6:A7"/>
    <mergeCell ref="B6:B7"/>
    <mergeCell ref="C6:C7"/>
    <mergeCell ref="C32:C33"/>
  </mergeCells>
  <printOptions/>
  <pageMargins left="0.984251968503937" right="0.7874015748031497" top="0.984251968503937" bottom="0.984251968503937" header="0" footer="0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AP53"/>
  <sheetViews>
    <sheetView zoomScalePageLayoutView="0" workbookViewId="0" topLeftCell="A25">
      <selection activeCell="AY1" sqref="AY1"/>
    </sheetView>
  </sheetViews>
  <sheetFormatPr defaultColWidth="9.140625" defaultRowHeight="18" customHeight="1"/>
  <cols>
    <col min="1" max="1" width="16.00390625" style="1" customWidth="1"/>
    <col min="2" max="2" width="9.7109375" style="1" customWidth="1"/>
    <col min="3" max="3" width="11.00390625" style="1" customWidth="1"/>
    <col min="4" max="4" width="13.7109375" style="62" customWidth="1"/>
    <col min="5" max="5" width="13.421875" style="62" customWidth="1"/>
    <col min="6" max="6" width="13.28125" style="1" customWidth="1"/>
    <col min="7" max="9" width="13.28125" style="75" customWidth="1"/>
    <col min="10" max="10" width="13.28125" style="1" customWidth="1"/>
    <col min="11" max="11" width="13.28125" style="0" customWidth="1"/>
    <col min="12" max="12" width="14.140625" style="40" customWidth="1"/>
    <col min="13" max="13" width="5.8515625" style="43" hidden="1" customWidth="1"/>
    <col min="14" max="14" width="8.421875" style="43" hidden="1" customWidth="1"/>
    <col min="15" max="21" width="8.28125" style="43" hidden="1" customWidth="1"/>
    <col min="22" max="22" width="13.28125" style="0" hidden="1" customWidth="1"/>
    <col min="23" max="23" width="10.57421875" style="263" hidden="1" customWidth="1"/>
    <col min="24" max="37" width="9.28125" style="40" hidden="1" customWidth="1"/>
    <col min="38" max="39" width="0" style="40" hidden="1" customWidth="1"/>
    <col min="40" max="40" width="9.28125" style="40" hidden="1" customWidth="1"/>
    <col min="41" max="41" width="0" style="40" hidden="1" customWidth="1"/>
    <col min="42" max="42" width="9.28125" style="40" hidden="1" customWidth="1"/>
    <col min="43" max="50" width="0" style="40" hidden="1" customWidth="1"/>
    <col min="51" max="16384" width="9.140625" style="40" customWidth="1"/>
  </cols>
  <sheetData>
    <row r="1" spans="1:34" ht="39.75" customHeight="1" thickBot="1">
      <c r="A1" s="301" t="s">
        <v>89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  <c r="M1" s="49"/>
      <c r="N1" s="49"/>
      <c r="O1" s="49"/>
      <c r="P1" s="49"/>
      <c r="Q1" s="49"/>
      <c r="R1" s="49"/>
      <c r="S1" s="49"/>
      <c r="T1" s="49"/>
      <c r="U1" s="49"/>
      <c r="X1" s="49"/>
      <c r="Z1" s="49"/>
      <c r="AB1" s="49"/>
      <c r="AD1" s="49"/>
      <c r="AF1" s="49"/>
      <c r="AH1" s="49"/>
    </row>
    <row r="2" spans="1:21" ht="16.5" customHeight="1">
      <c r="A2" s="431" t="s">
        <v>49</v>
      </c>
      <c r="B2" s="432"/>
      <c r="C2" s="432"/>
      <c r="D2" s="142">
        <f>Sieving!D2</f>
        <v>0.063</v>
      </c>
      <c r="E2" s="428" t="s">
        <v>55</v>
      </c>
      <c r="F2" s="429"/>
      <c r="G2" s="430"/>
      <c r="H2" s="143">
        <v>0.03125</v>
      </c>
      <c r="I2" s="144">
        <v>1</v>
      </c>
      <c r="J2" s="145" t="s">
        <v>17</v>
      </c>
      <c r="K2" s="146"/>
      <c r="L2" s="147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6.5" customHeight="1">
      <c r="A3" s="148"/>
      <c r="B3" s="117" t="s">
        <v>50</v>
      </c>
      <c r="C3" s="109"/>
      <c r="D3" s="107"/>
      <c r="E3" s="112"/>
      <c r="F3" s="108" t="s">
        <v>51</v>
      </c>
      <c r="G3" s="114"/>
      <c r="H3" s="113">
        <v>0.0625</v>
      </c>
      <c r="I3" s="126">
        <v>1</v>
      </c>
      <c r="J3" s="411"/>
      <c r="K3" s="412"/>
      <c r="L3" s="413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6.5" customHeight="1">
      <c r="A4" s="148"/>
      <c r="B4" s="109"/>
      <c r="C4" s="109"/>
      <c r="D4" s="107"/>
      <c r="E4" s="112"/>
      <c r="F4" s="108"/>
      <c r="G4" s="114"/>
      <c r="H4" s="113">
        <v>0.125</v>
      </c>
      <c r="I4" s="126">
        <v>1</v>
      </c>
      <c r="J4" s="414"/>
      <c r="K4" s="415"/>
      <c r="L4" s="416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16.5" customHeight="1">
      <c r="A5" s="400"/>
      <c r="B5" s="401"/>
      <c r="C5" s="401"/>
      <c r="D5" s="402"/>
      <c r="E5" s="420" t="s">
        <v>98</v>
      </c>
      <c r="F5" s="421"/>
      <c r="G5" s="422"/>
      <c r="H5" s="113">
        <v>0.25</v>
      </c>
      <c r="I5" s="126">
        <v>1</v>
      </c>
      <c r="J5" s="414"/>
      <c r="K5" s="415"/>
      <c r="L5" s="416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6.5" customHeight="1">
      <c r="A6" s="403"/>
      <c r="B6" s="401"/>
      <c r="C6" s="401"/>
      <c r="D6" s="402"/>
      <c r="E6" s="423"/>
      <c r="F6" s="421"/>
      <c r="G6" s="422"/>
      <c r="H6" s="113">
        <v>0.5</v>
      </c>
      <c r="I6" s="126">
        <v>1</v>
      </c>
      <c r="J6" s="414"/>
      <c r="K6" s="415"/>
      <c r="L6" s="416"/>
      <c r="M6" s="120"/>
      <c r="N6" s="120"/>
      <c r="O6" s="120"/>
      <c r="P6" s="120"/>
      <c r="Q6" s="120"/>
      <c r="R6" s="120"/>
      <c r="S6" s="120"/>
      <c r="T6" s="120"/>
      <c r="U6" s="120"/>
    </row>
    <row r="7" spans="1:23" ht="16.5" customHeight="1">
      <c r="A7" s="403"/>
      <c r="B7" s="401"/>
      <c r="C7" s="401"/>
      <c r="D7" s="402"/>
      <c r="E7" s="423"/>
      <c r="F7" s="421"/>
      <c r="G7" s="422"/>
      <c r="H7" s="113">
        <v>1</v>
      </c>
      <c r="I7" s="126">
        <v>1</v>
      </c>
      <c r="J7" s="414"/>
      <c r="K7" s="415"/>
      <c r="L7" s="416"/>
      <c r="M7" s="120"/>
      <c r="N7" s="120"/>
      <c r="O7" s="120"/>
      <c r="P7" s="120"/>
      <c r="Q7" s="120"/>
      <c r="R7" s="120"/>
      <c r="S7" s="120"/>
      <c r="T7" s="120"/>
      <c r="U7" s="120"/>
      <c r="W7" s="263" t="s">
        <v>99</v>
      </c>
    </row>
    <row r="8" spans="1:40" ht="16.5" customHeight="1" thickBot="1">
      <c r="A8" s="404"/>
      <c r="B8" s="405"/>
      <c r="C8" s="405"/>
      <c r="D8" s="406"/>
      <c r="E8" s="424"/>
      <c r="F8" s="425"/>
      <c r="G8" s="426"/>
      <c r="H8" s="149">
        <v>2</v>
      </c>
      <c r="I8" s="150">
        <v>1</v>
      </c>
      <c r="J8" s="417"/>
      <c r="K8" s="418"/>
      <c r="L8" s="419"/>
      <c r="M8" s="120"/>
      <c r="N8" s="120"/>
      <c r="O8" s="120"/>
      <c r="P8" s="120"/>
      <c r="Q8" s="120"/>
      <c r="R8" s="120"/>
      <c r="S8" s="120"/>
      <c r="T8" s="120"/>
      <c r="U8" s="120"/>
      <c r="AN8" s="43"/>
    </row>
    <row r="9" spans="1:40" s="43" customFormat="1" ht="4.5" customHeight="1">
      <c r="A9" s="42"/>
      <c r="B9" s="42"/>
      <c r="C9" s="42"/>
      <c r="D9" s="60"/>
      <c r="E9" s="60"/>
      <c r="F9" s="42"/>
      <c r="G9" s="73"/>
      <c r="H9" s="73"/>
      <c r="I9" s="73"/>
      <c r="J9" s="42"/>
      <c r="K9"/>
      <c r="L9" s="41"/>
      <c r="M9" s="41"/>
      <c r="N9" s="41"/>
      <c r="O9" s="41"/>
      <c r="P9" s="41"/>
      <c r="Q9" s="41"/>
      <c r="R9" s="41"/>
      <c r="S9" s="41"/>
      <c r="T9" s="41"/>
      <c r="U9" s="41"/>
      <c r="V9"/>
      <c r="W9" s="264"/>
      <c r="AN9" s="40"/>
    </row>
    <row r="10" spans="1:40" ht="3" customHeight="1" thickBot="1">
      <c r="A10" s="68"/>
      <c r="B10" s="68"/>
      <c r="C10" s="68"/>
      <c r="D10" s="70"/>
      <c r="E10" s="70"/>
      <c r="F10" s="69"/>
      <c r="G10" s="74"/>
      <c r="H10" s="74"/>
      <c r="I10" s="74"/>
      <c r="J10" s="68"/>
      <c r="AN10" s="383" t="s">
        <v>29</v>
      </c>
    </row>
    <row r="11" spans="1:40" ht="18" customHeight="1">
      <c r="A11" s="397" t="s">
        <v>35</v>
      </c>
      <c r="B11" s="393" t="s">
        <v>30</v>
      </c>
      <c r="C11" s="345" t="s">
        <v>27</v>
      </c>
      <c r="D11" s="362" t="s">
        <v>42</v>
      </c>
      <c r="E11" s="362" t="s">
        <v>43</v>
      </c>
      <c r="F11" s="341" t="s">
        <v>54</v>
      </c>
      <c r="G11" s="341" t="s">
        <v>54</v>
      </c>
      <c r="H11" s="341" t="s">
        <v>54</v>
      </c>
      <c r="I11" s="341" t="s">
        <v>54</v>
      </c>
      <c r="J11" s="341" t="s">
        <v>54</v>
      </c>
      <c r="K11" s="341" t="s">
        <v>54</v>
      </c>
      <c r="L11" s="341" t="s">
        <v>73</v>
      </c>
      <c r="M11" s="68"/>
      <c r="N11" s="127"/>
      <c r="O11" s="127" t="s">
        <v>47</v>
      </c>
      <c r="P11" s="127"/>
      <c r="Q11" s="127"/>
      <c r="R11" s="127" t="s">
        <v>48</v>
      </c>
      <c r="S11" s="127"/>
      <c r="T11" s="127"/>
      <c r="U11" s="127"/>
      <c r="W11" s="409" t="s">
        <v>29</v>
      </c>
      <c r="X11" s="345" t="s">
        <v>31</v>
      </c>
      <c r="Y11" s="345" t="s">
        <v>32</v>
      </c>
      <c r="Z11" s="345" t="s">
        <v>31</v>
      </c>
      <c r="AA11" s="345" t="s">
        <v>32</v>
      </c>
      <c r="AB11" s="345" t="s">
        <v>31</v>
      </c>
      <c r="AC11" s="345" t="s">
        <v>32</v>
      </c>
      <c r="AD11" s="345" t="s">
        <v>31</v>
      </c>
      <c r="AE11" s="345" t="s">
        <v>32</v>
      </c>
      <c r="AF11" s="345" t="s">
        <v>31</v>
      </c>
      <c r="AG11" s="345" t="s">
        <v>32</v>
      </c>
      <c r="AH11" s="345" t="s">
        <v>31</v>
      </c>
      <c r="AI11" s="345" t="s">
        <v>32</v>
      </c>
      <c r="AJ11" s="345" t="s">
        <v>31</v>
      </c>
      <c r="AK11" s="433" t="s">
        <v>32</v>
      </c>
      <c r="AN11" s="383"/>
    </row>
    <row r="12" spans="1:40" ht="18" customHeight="1">
      <c r="A12" s="398"/>
      <c r="B12" s="394"/>
      <c r="C12" s="396"/>
      <c r="D12" s="386"/>
      <c r="E12" s="386"/>
      <c r="F12" s="387"/>
      <c r="G12" s="387"/>
      <c r="H12" s="387"/>
      <c r="I12" s="387"/>
      <c r="J12" s="387"/>
      <c r="K12" s="387"/>
      <c r="L12" s="387"/>
      <c r="M12" s="68"/>
      <c r="N12" s="128"/>
      <c r="O12" s="127"/>
      <c r="P12" s="127"/>
      <c r="Q12" s="390" t="s">
        <v>46</v>
      </c>
      <c r="R12" s="390"/>
      <c r="S12" s="390"/>
      <c r="T12" s="390"/>
      <c r="U12" s="127"/>
      <c r="W12" s="410"/>
      <c r="X12" s="396"/>
      <c r="Y12" s="427"/>
      <c r="Z12" s="396"/>
      <c r="AA12" s="427"/>
      <c r="AB12" s="396"/>
      <c r="AC12" s="427"/>
      <c r="AD12" s="396"/>
      <c r="AE12" s="427"/>
      <c r="AF12" s="396"/>
      <c r="AG12" s="427"/>
      <c r="AH12" s="396"/>
      <c r="AI12" s="427"/>
      <c r="AJ12" s="396"/>
      <c r="AK12" s="434"/>
      <c r="AN12" s="383"/>
    </row>
    <row r="13" spans="1:40" ht="15" customHeight="1" thickBot="1">
      <c r="A13" s="399"/>
      <c r="B13" s="395"/>
      <c r="C13" s="346"/>
      <c r="D13" s="363"/>
      <c r="E13" s="363"/>
      <c r="F13" s="118">
        <f>H2</f>
        <v>0.03125</v>
      </c>
      <c r="G13" s="118">
        <f>H3</f>
        <v>0.0625</v>
      </c>
      <c r="H13" s="118">
        <f>H4</f>
        <v>0.125</v>
      </c>
      <c r="I13" s="118">
        <f>H5</f>
        <v>0.25</v>
      </c>
      <c r="J13" s="118">
        <f>H6</f>
        <v>0.5</v>
      </c>
      <c r="K13" s="118">
        <f>H7</f>
        <v>1</v>
      </c>
      <c r="L13" s="118">
        <f>H8</f>
        <v>2</v>
      </c>
      <c r="M13" s="121"/>
      <c r="N13" s="128" t="s">
        <v>24</v>
      </c>
      <c r="O13" s="129">
        <f>N14</f>
        <v>0.031</v>
      </c>
      <c r="P13" s="129">
        <f>N15</f>
        <v>0.063</v>
      </c>
      <c r="Q13" s="128">
        <v>0.125</v>
      </c>
      <c r="R13" s="128">
        <f>N17</f>
        <v>0.25</v>
      </c>
      <c r="S13" s="128">
        <v>0.5</v>
      </c>
      <c r="T13" s="128">
        <v>1</v>
      </c>
      <c r="U13" s="128">
        <v>2</v>
      </c>
      <c r="W13" s="410"/>
      <c r="X13" s="136">
        <f>H2</f>
        <v>0.03125</v>
      </c>
      <c r="Y13" s="136">
        <f>X13</f>
        <v>0.03125</v>
      </c>
      <c r="Z13" s="136">
        <f>H3</f>
        <v>0.0625</v>
      </c>
      <c r="AA13" s="136">
        <f>H3</f>
        <v>0.0625</v>
      </c>
      <c r="AB13" s="136">
        <f>H4</f>
        <v>0.125</v>
      </c>
      <c r="AC13" s="136">
        <f>H4</f>
        <v>0.125</v>
      </c>
      <c r="AD13" s="136">
        <f>H5</f>
        <v>0.25</v>
      </c>
      <c r="AE13" s="136">
        <f>H5</f>
        <v>0.25</v>
      </c>
      <c r="AF13" s="136">
        <f>H6</f>
        <v>0.5</v>
      </c>
      <c r="AG13" s="136">
        <f>H6</f>
        <v>0.5</v>
      </c>
      <c r="AH13" s="136">
        <f>H7</f>
        <v>1</v>
      </c>
      <c r="AI13" s="136">
        <f>H7</f>
        <v>1</v>
      </c>
      <c r="AJ13" s="136">
        <f>H8</f>
        <v>2</v>
      </c>
      <c r="AK13" s="267">
        <f>H8</f>
        <v>2</v>
      </c>
      <c r="AN13" s="138">
        <v>0</v>
      </c>
    </row>
    <row r="14" spans="1:40" s="43" customFormat="1" ht="18" customHeight="1">
      <c r="A14" s="53" t="s">
        <v>126</v>
      </c>
      <c r="B14" s="56"/>
      <c r="C14" s="44">
        <v>11</v>
      </c>
      <c r="D14" s="201"/>
      <c r="E14" s="202" t="e">
        <f>Laser!E8</f>
        <v>#DIV/0!</v>
      </c>
      <c r="F14" s="140" t="e">
        <f>X14+Y14*$O$24/$O$14</f>
        <v>#DIV/0!</v>
      </c>
      <c r="G14" s="141" t="e">
        <f>Z14+AA14*$P$25/$P$15</f>
        <v>#DIV/0!</v>
      </c>
      <c r="H14" s="115" t="e">
        <f>AB14+AC14*$Q$26/$Q$16</f>
        <v>#DIV/0!</v>
      </c>
      <c r="I14" s="115" t="e">
        <f>AD14+AE14*$R$27/$R$17</f>
        <v>#DIV/0!</v>
      </c>
      <c r="J14" s="115" t="e">
        <f>AF14+AG14*$S$28/$S$18</f>
        <v>#DIV/0!</v>
      </c>
      <c r="K14" s="115" t="e">
        <f>AH14+AI14*$T$29/$T$19</f>
        <v>#DIV/0!</v>
      </c>
      <c r="L14" s="115" t="e">
        <f>AJ14+AK14*$U$30/$U$20</f>
        <v>#DIV/0!</v>
      </c>
      <c r="M14" s="61"/>
      <c r="N14" s="128">
        <v>0.031</v>
      </c>
      <c r="O14" s="130" t="e">
        <f>SUM(Laser!E8:E19)</f>
        <v>#DIV/0!</v>
      </c>
      <c r="P14" s="131"/>
      <c r="Q14" s="131"/>
      <c r="R14" s="131"/>
      <c r="S14" s="131"/>
      <c r="T14" s="131"/>
      <c r="U14" s="131"/>
      <c r="V14"/>
      <c r="W14" s="268">
        <v>0.00048</v>
      </c>
      <c r="X14" s="269">
        <f>IF(W14&lt;$H$2,0,Sieving!D8*100/('Sample Data'!$D$25+Sieving!$D$39))</f>
        <v>0</v>
      </c>
      <c r="Y14" s="269" t="e">
        <f>IF(W14&lt;$H$2,E14,0)</f>
        <v>#DIV/0!</v>
      </c>
      <c r="Z14" s="269">
        <f>IF(W14&lt;$H$3,0,Sieving!D8*100/('Sample Data'!$D$25+Sieving!$D$39))</f>
        <v>0</v>
      </c>
      <c r="AA14" s="269" t="e">
        <f>IF(W14&lt;$H$3,E14,0)</f>
        <v>#DIV/0!</v>
      </c>
      <c r="AB14" s="269">
        <f>IF(W14&lt;$H$4,0,Sieving!D8*100/('Sample Data'!$D$25+Sieving!$D$39))</f>
        <v>0</v>
      </c>
      <c r="AC14" s="269" t="e">
        <f>IF(W14&lt;$H$4,E14,0)</f>
        <v>#DIV/0!</v>
      </c>
      <c r="AD14" s="269">
        <f>IF(W14&lt;$H$5,0,Sieving!D8*100/('Sample Data'!$D$25+Sieving!$D$39))</f>
        <v>0</v>
      </c>
      <c r="AE14" s="269" t="e">
        <f>IF($W14&lt;$H$5,E14,0)</f>
        <v>#DIV/0!</v>
      </c>
      <c r="AF14" s="269">
        <f>IF($W14&lt;$H$6,0,Sieving!D8*100/('Sample Data'!$D$25+Sieving!$D$39))</f>
        <v>0</v>
      </c>
      <c r="AG14" s="269" t="e">
        <f>IF($W14&lt;$H$6,E14,0)</f>
        <v>#DIV/0!</v>
      </c>
      <c r="AH14" s="269">
        <f>IF($W14&lt;$H$7,0,Sieving!D8*100/('Sample Data'!$D$25+Sieving!$D$39))</f>
        <v>0</v>
      </c>
      <c r="AI14" s="269" t="e">
        <f>IF($W14&lt;$H$7,E14,0)</f>
        <v>#DIV/0!</v>
      </c>
      <c r="AJ14" s="269">
        <f>IF($W14&lt;$H$8,0,Sieving!D8*100/('Sample Data'!$D$25+Sieving!$D$39))</f>
        <v>0</v>
      </c>
      <c r="AK14" s="269" t="e">
        <f>IF($W14&lt;$H$8,E14,0)</f>
        <v>#DIV/0!</v>
      </c>
      <c r="AN14" s="139">
        <v>0.5</v>
      </c>
    </row>
    <row r="15" spans="1:40" ht="18" customHeight="1">
      <c r="A15" s="53" t="s">
        <v>78</v>
      </c>
      <c r="B15" s="56"/>
      <c r="C15" s="44">
        <v>10.5</v>
      </c>
      <c r="D15" s="201"/>
      <c r="E15" s="202" t="e">
        <f>Laser!E9</f>
        <v>#DIV/0!</v>
      </c>
      <c r="F15" s="140" t="e">
        <f aca="true" t="shared" si="0" ref="F15:F44">X15+Y15*$O$24/$O$14</f>
        <v>#DIV/0!</v>
      </c>
      <c r="G15" s="141" t="e">
        <f aca="true" t="shared" si="1" ref="G15:G44">Z15+AA15*$P$25/$P$15</f>
        <v>#DIV/0!</v>
      </c>
      <c r="H15" s="115" t="e">
        <f aca="true" t="shared" si="2" ref="H15:H44">AB15+AC15*$Q$26/$Q$16</f>
        <v>#DIV/0!</v>
      </c>
      <c r="I15" s="115" t="e">
        <f aca="true" t="shared" si="3" ref="I15:I44">AD15+AE15*$R$27/$R$17</f>
        <v>#DIV/0!</v>
      </c>
      <c r="J15" s="115" t="e">
        <f aca="true" t="shared" si="4" ref="J15:J44">AF15+AG15*$S$28/$S$18</f>
        <v>#DIV/0!</v>
      </c>
      <c r="K15" s="115" t="e">
        <f aca="true" t="shared" si="5" ref="K15:K44">AH15+AI15*$T$29/$T$19</f>
        <v>#DIV/0!</v>
      </c>
      <c r="L15" s="115" t="e">
        <f aca="true" t="shared" si="6" ref="L15:L44">AJ15+AK15*$U$30/$U$20</f>
        <v>#DIV/0!</v>
      </c>
      <c r="M15" s="61"/>
      <c r="N15" s="130">
        <v>0.063</v>
      </c>
      <c r="O15" s="131"/>
      <c r="P15" s="131" t="e">
        <f>SUM(Laser!E8:E21)</f>
        <v>#DIV/0!</v>
      </c>
      <c r="Q15" s="131"/>
      <c r="R15" s="131"/>
      <c r="S15" s="131"/>
      <c r="T15" s="131"/>
      <c r="U15" s="131"/>
      <c r="W15" s="268">
        <v>0.0006905339660024878</v>
      </c>
      <c r="X15" s="269">
        <f>IF(W15&lt;$H$2,0,Sieving!D9*100/('Sample Data'!$D$25+Sieving!$D$39))</f>
        <v>0</v>
      </c>
      <c r="Y15" s="269" t="e">
        <f aca="true" t="shared" si="7" ref="Y15:Y44">IF(W15&lt;$H$2,E15,0)</f>
        <v>#DIV/0!</v>
      </c>
      <c r="Z15" s="269">
        <f>IF(W15&lt;$H$3,0,Sieving!D9*100/('Sample Data'!$D$25+Sieving!$D$39))</f>
        <v>0</v>
      </c>
      <c r="AA15" s="269" t="e">
        <f aca="true" t="shared" si="8" ref="AA15:AA44">IF(W15&lt;$H$3,E15,0)</f>
        <v>#DIV/0!</v>
      </c>
      <c r="AB15" s="269">
        <f>IF(W15&lt;$H$4,0,Sieving!D9*100/('Sample Data'!$D$25+Sieving!$D$39))</f>
        <v>0</v>
      </c>
      <c r="AC15" s="269" t="e">
        <f aca="true" t="shared" si="9" ref="AC15:AC44">IF(W15&lt;$H$4,E15,0)</f>
        <v>#DIV/0!</v>
      </c>
      <c r="AD15" s="269">
        <f>IF(W15&lt;$H$5,0,Sieving!D9*100/('Sample Data'!$D$25+Sieving!$D$39))</f>
        <v>0</v>
      </c>
      <c r="AE15" s="269" t="e">
        <f aca="true" t="shared" si="10" ref="AE15:AE44">IF($W15&lt;$H$5,E15,0)</f>
        <v>#DIV/0!</v>
      </c>
      <c r="AF15" s="269">
        <f>IF($W15&lt;$H$6,0,Sieving!D9*100/('Sample Data'!$D$25+Sieving!$D$39))</f>
        <v>0</v>
      </c>
      <c r="AG15" s="269" t="e">
        <f aca="true" t="shared" si="11" ref="AG15:AG44">IF($W15&lt;$H$6,E15,0)</f>
        <v>#DIV/0!</v>
      </c>
      <c r="AH15" s="269">
        <f>IF($W15&lt;$H$7,0,Sieving!D9*100/('Sample Data'!$D$25+Sieving!$D$39))</f>
        <v>0</v>
      </c>
      <c r="AI15" s="269" t="e">
        <f aca="true" t="shared" si="12" ref="AI15:AI44">IF($W15&lt;$H$7,E15,0)</f>
        <v>#DIV/0!</v>
      </c>
      <c r="AJ15" s="269">
        <f>IF($W15&lt;$H$8,0,Sieving!D9*100/('Sample Data'!$D$25+Sieving!$D$39))</f>
        <v>0</v>
      </c>
      <c r="AK15" s="269" t="e">
        <f aca="true" t="shared" si="13" ref="AK15:AK44">IF($W15&lt;$H$8,E15,0)</f>
        <v>#DIV/0!</v>
      </c>
      <c r="AN15" s="139">
        <v>0.71</v>
      </c>
    </row>
    <row r="16" spans="1:40" ht="18" customHeight="1">
      <c r="A16" s="53" t="s">
        <v>79</v>
      </c>
      <c r="B16" s="56"/>
      <c r="C16" s="44">
        <v>10</v>
      </c>
      <c r="D16" s="201"/>
      <c r="E16" s="202" t="e">
        <f>Laser!E10</f>
        <v>#DIV/0!</v>
      </c>
      <c r="F16" s="140" t="e">
        <f t="shared" si="0"/>
        <v>#DIV/0!</v>
      </c>
      <c r="G16" s="141" t="e">
        <f t="shared" si="1"/>
        <v>#DIV/0!</v>
      </c>
      <c r="H16" s="115" t="e">
        <f t="shared" si="2"/>
        <v>#DIV/0!</v>
      </c>
      <c r="I16" s="115" t="e">
        <f t="shared" si="3"/>
        <v>#DIV/0!</v>
      </c>
      <c r="J16" s="115" t="e">
        <f t="shared" si="4"/>
        <v>#DIV/0!</v>
      </c>
      <c r="K16" s="115" t="e">
        <f t="shared" si="5"/>
        <v>#DIV/0!</v>
      </c>
      <c r="L16" s="115" t="e">
        <f t="shared" si="6"/>
        <v>#DIV/0!</v>
      </c>
      <c r="M16" s="61"/>
      <c r="N16" s="130">
        <v>0.125</v>
      </c>
      <c r="O16" s="131"/>
      <c r="P16" s="131"/>
      <c r="Q16" s="131" t="e">
        <f>SUM(Laser!E8:E23)</f>
        <v>#DIV/0!</v>
      </c>
      <c r="R16" s="131"/>
      <c r="S16" s="131"/>
      <c r="T16" s="131"/>
      <c r="U16" s="131"/>
      <c r="W16" s="268">
        <v>0.0009765625</v>
      </c>
      <c r="X16" s="269">
        <f>IF(W16&lt;$H$2,0,Sieving!D10*100/('Sample Data'!$D$25+Sieving!$D$39))</f>
        <v>0</v>
      </c>
      <c r="Y16" s="269" t="e">
        <f t="shared" si="7"/>
        <v>#DIV/0!</v>
      </c>
      <c r="Z16" s="269">
        <f>IF(W16&lt;$H$3,0,Sieving!D10*100/('Sample Data'!$D$25+Sieving!$D$39))</f>
        <v>0</v>
      </c>
      <c r="AA16" s="269" t="e">
        <f t="shared" si="8"/>
        <v>#DIV/0!</v>
      </c>
      <c r="AB16" s="269">
        <f>IF(W16&lt;$H$4,0,Sieving!D10*100/('Sample Data'!$D$25+Sieving!$D$39))</f>
        <v>0</v>
      </c>
      <c r="AC16" s="269" t="e">
        <f t="shared" si="9"/>
        <v>#DIV/0!</v>
      </c>
      <c r="AD16" s="269">
        <f>IF(W16&lt;$H$5,0,Sieving!D10*100/('Sample Data'!$D$25+Sieving!$D$39))</f>
        <v>0</v>
      </c>
      <c r="AE16" s="269" t="e">
        <f t="shared" si="10"/>
        <v>#DIV/0!</v>
      </c>
      <c r="AF16" s="269">
        <f>IF($W16&lt;$H$6,0,Sieving!D10*100/('Sample Data'!$D$25+Sieving!$D$39))</f>
        <v>0</v>
      </c>
      <c r="AG16" s="269" t="e">
        <f t="shared" si="11"/>
        <v>#DIV/0!</v>
      </c>
      <c r="AH16" s="269">
        <f>IF($W16&lt;$H$7,0,Sieving!D10*100/('Sample Data'!$D$25+Sieving!$D$39))</f>
        <v>0</v>
      </c>
      <c r="AI16" s="269" t="e">
        <f t="shared" si="12"/>
        <v>#DIV/0!</v>
      </c>
      <c r="AJ16" s="269">
        <f>IF($W16&lt;$H$8,0,Sieving!D10*100/('Sample Data'!$D$25+Sieving!$D$39))</f>
        <v>0</v>
      </c>
      <c r="AK16" s="269" t="e">
        <f t="shared" si="13"/>
        <v>#DIV/0!</v>
      </c>
      <c r="AN16" s="139">
        <v>1</v>
      </c>
    </row>
    <row r="17" spans="1:40" ht="18" customHeight="1">
      <c r="A17" s="53" t="s">
        <v>80</v>
      </c>
      <c r="B17" s="56"/>
      <c r="C17" s="44">
        <v>9.5</v>
      </c>
      <c r="D17" s="201"/>
      <c r="E17" s="202" t="e">
        <f>Laser!E11</f>
        <v>#DIV/0!</v>
      </c>
      <c r="F17" s="140" t="e">
        <f t="shared" si="0"/>
        <v>#DIV/0!</v>
      </c>
      <c r="G17" s="141" t="e">
        <f t="shared" si="1"/>
        <v>#DIV/0!</v>
      </c>
      <c r="H17" s="115" t="e">
        <f t="shared" si="2"/>
        <v>#DIV/0!</v>
      </c>
      <c r="I17" s="115" t="e">
        <f t="shared" si="3"/>
        <v>#DIV/0!</v>
      </c>
      <c r="J17" s="115" t="e">
        <f t="shared" si="4"/>
        <v>#DIV/0!</v>
      </c>
      <c r="K17" s="115" t="e">
        <f t="shared" si="5"/>
        <v>#DIV/0!</v>
      </c>
      <c r="L17" s="115" t="e">
        <f t="shared" si="6"/>
        <v>#DIV/0!</v>
      </c>
      <c r="M17" s="61"/>
      <c r="N17" s="130">
        <v>0.25</v>
      </c>
      <c r="O17" s="131"/>
      <c r="P17" s="131"/>
      <c r="Q17" s="131"/>
      <c r="R17" s="131" t="e">
        <f>SUM(Laser!E8:E25)</f>
        <v>#DIV/0!</v>
      </c>
      <c r="S17" s="131"/>
      <c r="T17" s="131"/>
      <c r="U17" s="131"/>
      <c r="W17" s="268">
        <v>0.0013810679320049757</v>
      </c>
      <c r="X17" s="269">
        <f>IF(W17&lt;$H$2,0,Sieving!D11*100/('Sample Data'!$D$25+Sieving!$D$39))</f>
        <v>0</v>
      </c>
      <c r="Y17" s="269" t="e">
        <f t="shared" si="7"/>
        <v>#DIV/0!</v>
      </c>
      <c r="Z17" s="269">
        <f>IF(W17&lt;$H$3,0,Sieving!D11*100/('Sample Data'!$D$25+Sieving!$D$39))</f>
        <v>0</v>
      </c>
      <c r="AA17" s="269" t="e">
        <f t="shared" si="8"/>
        <v>#DIV/0!</v>
      </c>
      <c r="AB17" s="269">
        <f>IF(W17&lt;$H$4,0,Sieving!D11*100/('Sample Data'!$D$25+Sieving!$D$39))</f>
        <v>0</v>
      </c>
      <c r="AC17" s="269" t="e">
        <f t="shared" si="9"/>
        <v>#DIV/0!</v>
      </c>
      <c r="AD17" s="269">
        <f>IF(W17&lt;$H$5,0,Sieving!D11*100/('Sample Data'!$D$25+Sieving!$D$39))</f>
        <v>0</v>
      </c>
      <c r="AE17" s="269" t="e">
        <f t="shared" si="10"/>
        <v>#DIV/0!</v>
      </c>
      <c r="AF17" s="269">
        <f>IF($W17&lt;$H$6,0,Sieving!D11*100/('Sample Data'!$D$25+Sieving!$D$39))</f>
        <v>0</v>
      </c>
      <c r="AG17" s="269" t="e">
        <f t="shared" si="11"/>
        <v>#DIV/0!</v>
      </c>
      <c r="AH17" s="269">
        <f>IF($W17&lt;$H$7,0,Sieving!D11*100/('Sample Data'!$D$25+Sieving!$D$39))</f>
        <v>0</v>
      </c>
      <c r="AI17" s="269" t="e">
        <f t="shared" si="12"/>
        <v>#DIV/0!</v>
      </c>
      <c r="AJ17" s="269">
        <f>IF($W17&lt;$H$8,0,Sieving!D11*100/('Sample Data'!$D$25+Sieving!$D$39))</f>
        <v>0</v>
      </c>
      <c r="AK17" s="269" t="e">
        <f t="shared" si="13"/>
        <v>#DIV/0!</v>
      </c>
      <c r="AN17" s="139">
        <v>1.4</v>
      </c>
    </row>
    <row r="18" spans="1:40" ht="18" customHeight="1">
      <c r="A18" s="53" t="s">
        <v>81</v>
      </c>
      <c r="B18" s="56"/>
      <c r="C18" s="44">
        <v>9</v>
      </c>
      <c r="D18" s="201"/>
      <c r="E18" s="202" t="e">
        <f>Laser!E12</f>
        <v>#DIV/0!</v>
      </c>
      <c r="F18" s="140" t="e">
        <f t="shared" si="0"/>
        <v>#DIV/0!</v>
      </c>
      <c r="G18" s="141" t="e">
        <f t="shared" si="1"/>
        <v>#DIV/0!</v>
      </c>
      <c r="H18" s="115" t="e">
        <f t="shared" si="2"/>
        <v>#DIV/0!</v>
      </c>
      <c r="I18" s="115" t="e">
        <f t="shared" si="3"/>
        <v>#DIV/0!</v>
      </c>
      <c r="J18" s="115" t="e">
        <f t="shared" si="4"/>
        <v>#DIV/0!</v>
      </c>
      <c r="K18" s="115" t="e">
        <f t="shared" si="5"/>
        <v>#DIV/0!</v>
      </c>
      <c r="L18" s="115" t="e">
        <f t="shared" si="6"/>
        <v>#DIV/0!</v>
      </c>
      <c r="M18" s="61"/>
      <c r="N18" s="130">
        <v>0.5</v>
      </c>
      <c r="O18" s="131"/>
      <c r="P18" s="131"/>
      <c r="Q18" s="131"/>
      <c r="R18" s="131"/>
      <c r="S18" s="131" t="e">
        <f>SUM(Laser!E8:E27)</f>
        <v>#DIV/0!</v>
      </c>
      <c r="T18" s="131"/>
      <c r="U18" s="131"/>
      <c r="W18" s="268">
        <v>0.001953125</v>
      </c>
      <c r="X18" s="269">
        <f>IF(W18&lt;$H$2,0,Sieving!D12*100/('Sample Data'!$D$25+Sieving!$D$39))</f>
        <v>0</v>
      </c>
      <c r="Y18" s="269" t="e">
        <f t="shared" si="7"/>
        <v>#DIV/0!</v>
      </c>
      <c r="Z18" s="269">
        <f>IF(W18&lt;$H$3,0,Sieving!D12*100/('Sample Data'!$D$25+Sieving!$D$39))</f>
        <v>0</v>
      </c>
      <c r="AA18" s="269" t="e">
        <f t="shared" si="8"/>
        <v>#DIV/0!</v>
      </c>
      <c r="AB18" s="269">
        <f>IF(W18&lt;$H$4,0,Sieving!D12*100/('Sample Data'!$D$25+Sieving!$D$39))</f>
        <v>0</v>
      </c>
      <c r="AC18" s="269" t="e">
        <f t="shared" si="9"/>
        <v>#DIV/0!</v>
      </c>
      <c r="AD18" s="269">
        <f>IF(W18&lt;$H$5,0,Sieving!D12*100/('Sample Data'!$D$25+Sieving!$D$39))</f>
        <v>0</v>
      </c>
      <c r="AE18" s="269" t="e">
        <f t="shared" si="10"/>
        <v>#DIV/0!</v>
      </c>
      <c r="AF18" s="269">
        <f>IF($W18&lt;$H$6,0,Sieving!D12*100/('Sample Data'!$D$25+Sieving!$D$39))</f>
        <v>0</v>
      </c>
      <c r="AG18" s="269" t="e">
        <f t="shared" si="11"/>
        <v>#DIV/0!</v>
      </c>
      <c r="AH18" s="269">
        <f>IF($W18&lt;$H$7,0,Sieving!D12*100/('Sample Data'!$D$25+Sieving!$D$39))</f>
        <v>0</v>
      </c>
      <c r="AI18" s="269" t="e">
        <f t="shared" si="12"/>
        <v>#DIV/0!</v>
      </c>
      <c r="AJ18" s="269">
        <f>IF($W18&lt;$H$8,0,Sieving!D12*100/('Sample Data'!$D$25+Sieving!$D$39))</f>
        <v>0</v>
      </c>
      <c r="AK18" s="269" t="e">
        <f t="shared" si="13"/>
        <v>#DIV/0!</v>
      </c>
      <c r="AN18" s="139">
        <v>2</v>
      </c>
    </row>
    <row r="19" spans="1:40" ht="18" customHeight="1">
      <c r="A19" s="53" t="s">
        <v>127</v>
      </c>
      <c r="B19" s="56"/>
      <c r="C19" s="44">
        <v>8.5</v>
      </c>
      <c r="D19" s="201"/>
      <c r="E19" s="202" t="e">
        <f>Laser!E13</f>
        <v>#DIV/0!</v>
      </c>
      <c r="F19" s="140" t="e">
        <f t="shared" si="0"/>
        <v>#DIV/0!</v>
      </c>
      <c r="G19" s="141" t="e">
        <f t="shared" si="1"/>
        <v>#DIV/0!</v>
      </c>
      <c r="H19" s="115" t="e">
        <f t="shared" si="2"/>
        <v>#DIV/0!</v>
      </c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115" t="e">
        <f t="shared" si="6"/>
        <v>#DIV/0!</v>
      </c>
      <c r="M19" s="61"/>
      <c r="N19" s="130">
        <v>1</v>
      </c>
      <c r="O19" s="131"/>
      <c r="P19" s="131"/>
      <c r="Q19" s="131"/>
      <c r="R19" s="131"/>
      <c r="S19" s="131"/>
      <c r="T19" s="131" t="e">
        <f>SUM(Laser!E8:E29)</f>
        <v>#DIV/0!</v>
      </c>
      <c r="U19" s="131"/>
      <c r="W19" s="268">
        <v>0.0027621358640099515</v>
      </c>
      <c r="X19" s="269">
        <f>IF(W19&lt;$H$2,0,Sieving!D13*100/('Sample Data'!$D$25+Sieving!$D$39))</f>
        <v>0</v>
      </c>
      <c r="Y19" s="269" t="e">
        <f t="shared" si="7"/>
        <v>#DIV/0!</v>
      </c>
      <c r="Z19" s="269">
        <f>IF(W19&lt;$H$3,0,Sieving!D13*100/('Sample Data'!$D$25+Sieving!$D$39))</f>
        <v>0</v>
      </c>
      <c r="AA19" s="269" t="e">
        <f t="shared" si="8"/>
        <v>#DIV/0!</v>
      </c>
      <c r="AB19" s="269">
        <f>IF(W19&lt;$H$4,0,Sieving!D13*100/('Sample Data'!$D$25+Sieving!$D$39))</f>
        <v>0</v>
      </c>
      <c r="AC19" s="269" t="e">
        <f t="shared" si="9"/>
        <v>#DIV/0!</v>
      </c>
      <c r="AD19" s="269">
        <f>IF(W19&lt;$H$5,0,Sieving!D13*100/('Sample Data'!$D$25+Sieving!$D$39))</f>
        <v>0</v>
      </c>
      <c r="AE19" s="269" t="e">
        <f t="shared" si="10"/>
        <v>#DIV/0!</v>
      </c>
      <c r="AF19" s="269">
        <f>IF($W19&lt;$H$6,0,Sieving!D13*100/('Sample Data'!$D$25+Sieving!$D$39))</f>
        <v>0</v>
      </c>
      <c r="AG19" s="269" t="e">
        <f t="shared" si="11"/>
        <v>#DIV/0!</v>
      </c>
      <c r="AH19" s="269">
        <f>IF($W19&lt;$H$7,0,Sieving!D13*100/('Sample Data'!$D$25+Sieving!$D$39))</f>
        <v>0</v>
      </c>
      <c r="AI19" s="269" t="e">
        <f t="shared" si="12"/>
        <v>#DIV/0!</v>
      </c>
      <c r="AJ19" s="269">
        <f>IF($W19&lt;$H$8,0,Sieving!D13*100/('Sample Data'!$D$25+Sieving!$D$39))</f>
        <v>0</v>
      </c>
      <c r="AK19" s="269" t="e">
        <f t="shared" si="13"/>
        <v>#DIV/0!</v>
      </c>
      <c r="AN19" s="139">
        <v>2.8</v>
      </c>
    </row>
    <row r="20" spans="1:40" ht="18" customHeight="1">
      <c r="A20" s="53" t="s">
        <v>128</v>
      </c>
      <c r="B20" s="56"/>
      <c r="C20" s="44">
        <v>8</v>
      </c>
      <c r="D20" s="201"/>
      <c r="E20" s="202" t="e">
        <f>Laser!E14</f>
        <v>#DIV/0!</v>
      </c>
      <c r="F20" s="140" t="e">
        <f t="shared" si="0"/>
        <v>#DIV/0!</v>
      </c>
      <c r="G20" s="141" t="e">
        <f t="shared" si="1"/>
        <v>#DIV/0!</v>
      </c>
      <c r="H20" s="115" t="e">
        <f t="shared" si="2"/>
        <v>#DIV/0!</v>
      </c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115" t="e">
        <f t="shared" si="6"/>
        <v>#DIV/0!</v>
      </c>
      <c r="M20" s="61"/>
      <c r="N20" s="130">
        <v>2</v>
      </c>
      <c r="O20" s="131"/>
      <c r="P20" s="131"/>
      <c r="Q20" s="131"/>
      <c r="R20" s="131"/>
      <c r="S20" s="131"/>
      <c r="T20" s="131"/>
      <c r="U20" s="131" t="e">
        <f>SUM(Laser!E8:E31)</f>
        <v>#DIV/0!</v>
      </c>
      <c r="W20" s="268">
        <v>0.00390625</v>
      </c>
      <c r="X20" s="269">
        <f>IF(W20&lt;$H$2,0,Sieving!D14*100/('Sample Data'!$D$25+Sieving!$D$39))</f>
        <v>0</v>
      </c>
      <c r="Y20" s="269" t="e">
        <f t="shared" si="7"/>
        <v>#DIV/0!</v>
      </c>
      <c r="Z20" s="269">
        <f>IF(W20&lt;$H$3,0,Sieving!D14*100/('Sample Data'!$D$25+Sieving!$D$39))</f>
        <v>0</v>
      </c>
      <c r="AA20" s="269" t="e">
        <f t="shared" si="8"/>
        <v>#DIV/0!</v>
      </c>
      <c r="AB20" s="269">
        <f>IF(W20&lt;$H$4,0,Sieving!D14*100/('Sample Data'!$D$25+Sieving!$D$39))</f>
        <v>0</v>
      </c>
      <c r="AC20" s="269" t="e">
        <f t="shared" si="9"/>
        <v>#DIV/0!</v>
      </c>
      <c r="AD20" s="269">
        <f>IF(W20&lt;$H$5,0,Sieving!D14*100/('Sample Data'!$D$25+Sieving!$D$39))</f>
        <v>0</v>
      </c>
      <c r="AE20" s="269" t="e">
        <f t="shared" si="10"/>
        <v>#DIV/0!</v>
      </c>
      <c r="AF20" s="269">
        <f>IF($W20&lt;$H$6,0,Sieving!D14*100/('Sample Data'!$D$25+Sieving!$D$39))</f>
        <v>0</v>
      </c>
      <c r="AG20" s="269" t="e">
        <f t="shared" si="11"/>
        <v>#DIV/0!</v>
      </c>
      <c r="AH20" s="269">
        <f>IF($W20&lt;$H$7,0,Sieving!D14*100/('Sample Data'!$D$25+Sieving!$D$39))</f>
        <v>0</v>
      </c>
      <c r="AI20" s="269" t="e">
        <f t="shared" si="12"/>
        <v>#DIV/0!</v>
      </c>
      <c r="AJ20" s="269">
        <f>IF($W20&lt;$H$8,0,Sieving!D14*100/('Sample Data'!$D$25+Sieving!$D$39))</f>
        <v>0</v>
      </c>
      <c r="AK20" s="269" t="e">
        <f t="shared" si="13"/>
        <v>#DIV/0!</v>
      </c>
      <c r="AN20" s="139">
        <v>4</v>
      </c>
    </row>
    <row r="21" spans="1:40" ht="18" customHeight="1">
      <c r="A21" s="53" t="s">
        <v>82</v>
      </c>
      <c r="B21" s="56"/>
      <c r="C21" s="44">
        <v>7.5</v>
      </c>
      <c r="D21" s="201"/>
      <c r="E21" s="202" t="e">
        <f>Laser!E15</f>
        <v>#DIV/0!</v>
      </c>
      <c r="F21" s="140" t="e">
        <f t="shared" si="0"/>
        <v>#DIV/0!</v>
      </c>
      <c r="G21" s="141" t="e">
        <f t="shared" si="1"/>
        <v>#DIV/0!</v>
      </c>
      <c r="H21" s="115" t="e">
        <f t="shared" si="2"/>
        <v>#DIV/0!</v>
      </c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115" t="e">
        <f t="shared" si="6"/>
        <v>#DIV/0!</v>
      </c>
      <c r="M21" s="61"/>
      <c r="N21" s="130"/>
      <c r="O21" s="131"/>
      <c r="P21" s="131"/>
      <c r="Q21" s="131"/>
      <c r="R21" s="131"/>
      <c r="S21" s="131"/>
      <c r="T21" s="131"/>
      <c r="U21" s="131"/>
      <c r="W21" s="268">
        <v>0.005524271728019904</v>
      </c>
      <c r="X21" s="269">
        <f>IF(W21&lt;$H$2,0,Sieving!D15*100/('Sample Data'!$D$25+Sieving!$D$39))</f>
        <v>0</v>
      </c>
      <c r="Y21" s="269" t="e">
        <f t="shared" si="7"/>
        <v>#DIV/0!</v>
      </c>
      <c r="Z21" s="269">
        <f>IF(W21&lt;$H$3,0,Sieving!D15*100/('Sample Data'!$D$25+Sieving!$D$39))</f>
        <v>0</v>
      </c>
      <c r="AA21" s="269" t="e">
        <f t="shared" si="8"/>
        <v>#DIV/0!</v>
      </c>
      <c r="AB21" s="269">
        <f>IF(W21&lt;$H$4,0,Sieving!D15*100/('Sample Data'!$D$25+Sieving!$D$39))</f>
        <v>0</v>
      </c>
      <c r="AC21" s="269" t="e">
        <f t="shared" si="9"/>
        <v>#DIV/0!</v>
      </c>
      <c r="AD21" s="269">
        <f>IF(W21&lt;$H$5,0,Sieving!D15*100/('Sample Data'!$D$25+Sieving!$D$39))</f>
        <v>0</v>
      </c>
      <c r="AE21" s="269" t="e">
        <f t="shared" si="10"/>
        <v>#DIV/0!</v>
      </c>
      <c r="AF21" s="269">
        <f>IF($W21&lt;$H$6,0,Sieving!D15*100/('Sample Data'!$D$25+Sieving!$D$39))</f>
        <v>0</v>
      </c>
      <c r="AG21" s="269" t="e">
        <f t="shared" si="11"/>
        <v>#DIV/0!</v>
      </c>
      <c r="AH21" s="269">
        <f>IF($W21&lt;$H$7,0,Sieving!D15*100/('Sample Data'!$D$25+Sieving!$D$39))</f>
        <v>0</v>
      </c>
      <c r="AI21" s="269" t="e">
        <f t="shared" si="12"/>
        <v>#DIV/0!</v>
      </c>
      <c r="AJ21" s="269">
        <f>IF($W21&lt;$H$8,0,Sieving!D15*100/('Sample Data'!$D$25+Sieving!$D$39))</f>
        <v>0</v>
      </c>
      <c r="AK21" s="269" t="e">
        <f t="shared" si="13"/>
        <v>#DIV/0!</v>
      </c>
      <c r="AN21" s="139">
        <v>5.5</v>
      </c>
    </row>
    <row r="22" spans="1:40" ht="18" customHeight="1">
      <c r="A22" s="53" t="s">
        <v>83</v>
      </c>
      <c r="B22" s="56"/>
      <c r="C22" s="44">
        <v>7</v>
      </c>
      <c r="D22" s="201"/>
      <c r="E22" s="202" t="e">
        <f>Laser!E16</f>
        <v>#DIV/0!</v>
      </c>
      <c r="F22" s="140" t="e">
        <f t="shared" si="0"/>
        <v>#DIV/0!</v>
      </c>
      <c r="G22" s="141" t="e">
        <f t="shared" si="1"/>
        <v>#DIV/0!</v>
      </c>
      <c r="H22" s="115" t="e">
        <f t="shared" si="2"/>
        <v>#DIV/0!</v>
      </c>
      <c r="I22" s="115" t="e">
        <f t="shared" si="3"/>
        <v>#DIV/0!</v>
      </c>
      <c r="J22" s="115" t="e">
        <f t="shared" si="4"/>
        <v>#DIV/0!</v>
      </c>
      <c r="K22" s="115" t="e">
        <f t="shared" si="5"/>
        <v>#DIV/0!</v>
      </c>
      <c r="L22" s="115" t="e">
        <f t="shared" si="6"/>
        <v>#DIV/0!</v>
      </c>
      <c r="M22" s="61"/>
      <c r="N22" s="127" t="s">
        <v>47</v>
      </c>
      <c r="O22" s="127"/>
      <c r="P22" s="127"/>
      <c r="Q22" s="127" t="s">
        <v>45</v>
      </c>
      <c r="R22" s="127"/>
      <c r="S22" s="127"/>
      <c r="T22" s="127"/>
      <c r="U22" s="127"/>
      <c r="W22" s="268">
        <v>0.0078125</v>
      </c>
      <c r="X22" s="269">
        <f>IF(W22&lt;$H$2,0,Sieving!D16*100/('Sample Data'!$D$25+Sieving!$D$39))</f>
        <v>0</v>
      </c>
      <c r="Y22" s="269" t="e">
        <f t="shared" si="7"/>
        <v>#DIV/0!</v>
      </c>
      <c r="Z22" s="269">
        <f>IF(W22&lt;$H$3,0,Sieving!D16*100/('Sample Data'!$D$25+Sieving!$D$39))</f>
        <v>0</v>
      </c>
      <c r="AA22" s="269" t="e">
        <f t="shared" si="8"/>
        <v>#DIV/0!</v>
      </c>
      <c r="AB22" s="269">
        <f>IF(W22&lt;$H$4,0,Sieving!D16*100/('Sample Data'!$D$25+Sieving!$D$39))</f>
        <v>0</v>
      </c>
      <c r="AC22" s="269" t="e">
        <f t="shared" si="9"/>
        <v>#DIV/0!</v>
      </c>
      <c r="AD22" s="269">
        <f>IF(W22&lt;$H$5,0,Sieving!D16*100/('Sample Data'!$D$25+Sieving!$D$39))</f>
        <v>0</v>
      </c>
      <c r="AE22" s="269" t="e">
        <f t="shared" si="10"/>
        <v>#DIV/0!</v>
      </c>
      <c r="AF22" s="269">
        <f>IF($W22&lt;$H$6,0,Sieving!D16*100/('Sample Data'!$D$25+Sieving!$D$39))</f>
        <v>0</v>
      </c>
      <c r="AG22" s="269" t="e">
        <f t="shared" si="11"/>
        <v>#DIV/0!</v>
      </c>
      <c r="AH22" s="269">
        <f>IF($W22&lt;$H$7,0,Sieving!D16*100/('Sample Data'!$D$25+Sieving!$D$39))</f>
        <v>0</v>
      </c>
      <c r="AI22" s="269" t="e">
        <f t="shared" si="12"/>
        <v>#DIV/0!</v>
      </c>
      <c r="AJ22" s="269">
        <f>IF($W22&lt;$H$8,0,Sieving!D16*100/('Sample Data'!$D$25+Sieving!$D$39))</f>
        <v>0</v>
      </c>
      <c r="AK22" s="269" t="e">
        <f t="shared" si="13"/>
        <v>#DIV/0!</v>
      </c>
      <c r="AN22" s="139">
        <v>7.8</v>
      </c>
    </row>
    <row r="23" spans="1:42" ht="18" customHeight="1">
      <c r="A23" s="53" t="s">
        <v>84</v>
      </c>
      <c r="B23" s="56"/>
      <c r="C23" s="44">
        <v>6.5</v>
      </c>
      <c r="D23" s="201"/>
      <c r="E23" s="202" t="e">
        <f>Laser!E17</f>
        <v>#DIV/0!</v>
      </c>
      <c r="F23" s="140" t="e">
        <f t="shared" si="0"/>
        <v>#DIV/0!</v>
      </c>
      <c r="G23" s="141" t="e">
        <f t="shared" si="1"/>
        <v>#DIV/0!</v>
      </c>
      <c r="H23" s="115" t="e">
        <f t="shared" si="2"/>
        <v>#DIV/0!</v>
      </c>
      <c r="I23" s="115" t="e">
        <f t="shared" si="3"/>
        <v>#DIV/0!</v>
      </c>
      <c r="J23" s="115" t="e">
        <f t="shared" si="4"/>
        <v>#DIV/0!</v>
      </c>
      <c r="K23" s="115" t="e">
        <f t="shared" si="5"/>
        <v>#DIV/0!</v>
      </c>
      <c r="L23" s="115" t="e">
        <f t="shared" si="6"/>
        <v>#DIV/0!</v>
      </c>
      <c r="M23" s="61"/>
      <c r="N23" s="128" t="s">
        <v>24</v>
      </c>
      <c r="O23" s="129">
        <f>N24</f>
        <v>0.031</v>
      </c>
      <c r="P23" s="129">
        <f>N25</f>
        <v>0.063</v>
      </c>
      <c r="Q23" s="128">
        <v>0.125</v>
      </c>
      <c r="R23" s="128">
        <f>N27</f>
        <v>0.25</v>
      </c>
      <c r="S23" s="128">
        <v>0.5</v>
      </c>
      <c r="T23" s="128">
        <v>1</v>
      </c>
      <c r="U23" s="128">
        <v>2</v>
      </c>
      <c r="W23" s="268">
        <v>0.011048543456039808</v>
      </c>
      <c r="X23" s="269">
        <f>IF(W23&lt;$H$2,0,Sieving!D17*100/('Sample Data'!$D$25+Sieving!$D$39))</f>
        <v>0</v>
      </c>
      <c r="Y23" s="269" t="e">
        <f t="shared" si="7"/>
        <v>#DIV/0!</v>
      </c>
      <c r="Z23" s="269">
        <f>IF(W23&lt;$H$3,0,Sieving!D17*100/('Sample Data'!$D$25+Sieving!$D$39))</f>
        <v>0</v>
      </c>
      <c r="AA23" s="269" t="e">
        <f t="shared" si="8"/>
        <v>#DIV/0!</v>
      </c>
      <c r="AB23" s="269">
        <f>IF(W23&lt;$H$4,0,Sieving!D17*100/('Sample Data'!$D$25+Sieving!$D$39))</f>
        <v>0</v>
      </c>
      <c r="AC23" s="269" t="e">
        <f t="shared" si="9"/>
        <v>#DIV/0!</v>
      </c>
      <c r="AD23" s="269">
        <f>IF(W23&lt;$H$5,0,Sieving!D17*100/('Sample Data'!$D$25+Sieving!$D$39))</f>
        <v>0</v>
      </c>
      <c r="AE23" s="269" t="e">
        <f t="shared" si="10"/>
        <v>#DIV/0!</v>
      </c>
      <c r="AF23" s="269">
        <f>IF($W23&lt;$H$6,0,Sieving!D17*100/('Sample Data'!$D$25+Sieving!$D$39))</f>
        <v>0</v>
      </c>
      <c r="AG23" s="269" t="e">
        <f t="shared" si="11"/>
        <v>#DIV/0!</v>
      </c>
      <c r="AH23" s="269">
        <f>IF($W23&lt;$H$7,0,Sieving!D17*100/('Sample Data'!$D$25+Sieving!$D$39))</f>
        <v>0</v>
      </c>
      <c r="AI23" s="269" t="e">
        <f t="shared" si="12"/>
        <v>#DIV/0!</v>
      </c>
      <c r="AJ23" s="269">
        <f>IF($W23&lt;$H$8,0,Sieving!D17*100/('Sample Data'!$D$25+Sieving!$D$39))</f>
        <v>0</v>
      </c>
      <c r="AK23" s="269" t="e">
        <f t="shared" si="13"/>
        <v>#DIV/0!</v>
      </c>
      <c r="AN23" s="139">
        <v>11</v>
      </c>
      <c r="AP23" s="226">
        <f>F2</f>
        <v>0</v>
      </c>
    </row>
    <row r="24" spans="1:40" ht="18" customHeight="1">
      <c r="A24" s="53" t="s">
        <v>129</v>
      </c>
      <c r="B24" s="56"/>
      <c r="C24" s="44">
        <v>6</v>
      </c>
      <c r="D24" s="201"/>
      <c r="E24" s="202" t="e">
        <f>Laser!E18</f>
        <v>#DIV/0!</v>
      </c>
      <c r="F24" s="140" t="e">
        <f t="shared" si="0"/>
        <v>#DIV/0!</v>
      </c>
      <c r="G24" s="141" t="e">
        <f t="shared" si="1"/>
        <v>#DIV/0!</v>
      </c>
      <c r="H24" s="115" t="e">
        <f t="shared" si="2"/>
        <v>#DIV/0!</v>
      </c>
      <c r="I24" s="115" t="e">
        <f t="shared" si="3"/>
        <v>#DIV/0!</v>
      </c>
      <c r="J24" s="115" t="e">
        <f t="shared" si="4"/>
        <v>#DIV/0!</v>
      </c>
      <c r="K24" s="115" t="e">
        <f t="shared" si="5"/>
        <v>#DIV/0!</v>
      </c>
      <c r="L24" s="115" t="e">
        <f t="shared" si="6"/>
        <v>#DIV/0!</v>
      </c>
      <c r="M24" s="61"/>
      <c r="N24" s="128">
        <v>0.031</v>
      </c>
      <c r="O24" s="130" t="e">
        <f>('Sample Data'!D25+Sieving!D19)*100/('Sample Data'!D25+Sieving!D39)</f>
        <v>#DIV/0!</v>
      </c>
      <c r="P24" s="131"/>
      <c r="Q24" s="131"/>
      <c r="R24" s="131"/>
      <c r="S24" s="131"/>
      <c r="T24" s="131"/>
      <c r="U24" s="131"/>
      <c r="W24" s="268">
        <v>0.015625</v>
      </c>
      <c r="X24" s="269">
        <f>IF(W24&lt;$H$2,0,Sieving!D18*100/('Sample Data'!$D$25+Sieving!$D$39))</f>
        <v>0</v>
      </c>
      <c r="Y24" s="269" t="e">
        <f t="shared" si="7"/>
        <v>#DIV/0!</v>
      </c>
      <c r="Z24" s="269">
        <f>IF(W24&lt;$H$3,0,Sieving!D18*100/('Sample Data'!$D$25+Sieving!$D$39))</f>
        <v>0</v>
      </c>
      <c r="AA24" s="269" t="e">
        <f t="shared" si="8"/>
        <v>#DIV/0!</v>
      </c>
      <c r="AB24" s="269">
        <f>IF(W24&lt;$H$4,0,Sieving!D18*100/('Sample Data'!$D$25+Sieving!$D$39))</f>
        <v>0</v>
      </c>
      <c r="AC24" s="269" t="e">
        <f t="shared" si="9"/>
        <v>#DIV/0!</v>
      </c>
      <c r="AD24" s="269">
        <f>IF(W24&lt;$H$5,0,Sieving!D18*100/('Sample Data'!$D$25+Sieving!$D$39))</f>
        <v>0</v>
      </c>
      <c r="AE24" s="269" t="e">
        <f t="shared" si="10"/>
        <v>#DIV/0!</v>
      </c>
      <c r="AF24" s="269">
        <f>IF($W24&lt;$H$6,0,Sieving!D18*100/('Sample Data'!$D$25+Sieving!$D$39))</f>
        <v>0</v>
      </c>
      <c r="AG24" s="269" t="e">
        <f t="shared" si="11"/>
        <v>#DIV/0!</v>
      </c>
      <c r="AH24" s="269">
        <f>IF($W24&lt;$H$7,0,Sieving!D18*100/('Sample Data'!$D$25+Sieving!$D$39))</f>
        <v>0</v>
      </c>
      <c r="AI24" s="269" t="e">
        <f t="shared" si="12"/>
        <v>#DIV/0!</v>
      </c>
      <c r="AJ24" s="269">
        <f>IF($W24&lt;$H$8,0,Sieving!D18*100/('Sample Data'!$D$25+Sieving!$D$39))</f>
        <v>0</v>
      </c>
      <c r="AK24" s="269" t="e">
        <f t="shared" si="13"/>
        <v>#DIV/0!</v>
      </c>
      <c r="AN24" s="139">
        <v>15.6</v>
      </c>
    </row>
    <row r="25" spans="1:40" ht="18" customHeight="1">
      <c r="A25" s="53" t="s">
        <v>130</v>
      </c>
      <c r="B25" s="56"/>
      <c r="C25" s="44">
        <v>5.5</v>
      </c>
      <c r="D25" s="201"/>
      <c r="E25" s="202" t="e">
        <f>Laser!E19</f>
        <v>#DIV/0!</v>
      </c>
      <c r="F25" s="140" t="e">
        <f t="shared" si="0"/>
        <v>#DIV/0!</v>
      </c>
      <c r="G25" s="141" t="e">
        <f t="shared" si="1"/>
        <v>#DIV/0!</v>
      </c>
      <c r="H25" s="115" t="e">
        <f t="shared" si="2"/>
        <v>#DIV/0!</v>
      </c>
      <c r="I25" s="115" t="e">
        <f t="shared" si="3"/>
        <v>#DIV/0!</v>
      </c>
      <c r="J25" s="115" t="e">
        <f t="shared" si="4"/>
        <v>#DIV/0!</v>
      </c>
      <c r="K25" s="115" t="e">
        <f t="shared" si="5"/>
        <v>#DIV/0!</v>
      </c>
      <c r="L25" s="115" t="e">
        <f t="shared" si="6"/>
        <v>#DIV/0!</v>
      </c>
      <c r="M25" s="61"/>
      <c r="N25" s="130">
        <v>0.063</v>
      </c>
      <c r="O25" s="131"/>
      <c r="P25" s="131" t="e">
        <f>('Sample Data'!D25+Sieving!D19+Sieving!D20+Sieving!D21)*100/('Sample Data'!D25+Sieving!D39)</f>
        <v>#DIV/0!</v>
      </c>
      <c r="Q25" s="131"/>
      <c r="R25" s="131"/>
      <c r="S25" s="131"/>
      <c r="T25" s="131"/>
      <c r="U25" s="131"/>
      <c r="W25" s="268">
        <v>0.022097086912079608</v>
      </c>
      <c r="X25" s="269">
        <f>IF(W25&lt;$H$2,0,Sieving!D19*100/('Sample Data'!$D$25+Sieving!$D$39))</f>
        <v>0</v>
      </c>
      <c r="Y25" s="269" t="e">
        <f t="shared" si="7"/>
        <v>#DIV/0!</v>
      </c>
      <c r="Z25" s="269">
        <f>IF(W25&lt;$H$3,0,Sieving!D19*100/('Sample Data'!$D$25+Sieving!$D$39))</f>
        <v>0</v>
      </c>
      <c r="AA25" s="269" t="e">
        <f t="shared" si="8"/>
        <v>#DIV/0!</v>
      </c>
      <c r="AB25" s="269">
        <f>IF(W25&lt;$H$4,0,Sieving!D19*100/('Sample Data'!$D$25+Sieving!$D$39))</f>
        <v>0</v>
      </c>
      <c r="AC25" s="269" t="e">
        <f t="shared" si="9"/>
        <v>#DIV/0!</v>
      </c>
      <c r="AD25" s="269">
        <f>IF(W25&lt;$H$5,0,Sieving!D19*100/('Sample Data'!$D$25+Sieving!$D$39))</f>
        <v>0</v>
      </c>
      <c r="AE25" s="269" t="e">
        <f t="shared" si="10"/>
        <v>#DIV/0!</v>
      </c>
      <c r="AF25" s="269">
        <f>IF($W25&lt;$H$6,0,Sieving!D19*100/('Sample Data'!$D$25+Sieving!$D$39))</f>
        <v>0</v>
      </c>
      <c r="AG25" s="269" t="e">
        <f t="shared" si="11"/>
        <v>#DIV/0!</v>
      </c>
      <c r="AH25" s="269">
        <f>IF($W25&lt;$H$7,0,Sieving!D19*100/('Sample Data'!$D$25+Sieving!$D$39))</f>
        <v>0</v>
      </c>
      <c r="AI25" s="269" t="e">
        <f t="shared" si="12"/>
        <v>#DIV/0!</v>
      </c>
      <c r="AJ25" s="269">
        <f>IF($W25&lt;$H$8,0,Sieving!D19*100/('Sample Data'!$D$25+Sieving!$D$39))</f>
        <v>0</v>
      </c>
      <c r="AK25" s="269" t="e">
        <f t="shared" si="13"/>
        <v>#DIV/0!</v>
      </c>
      <c r="AN25" s="139">
        <v>22</v>
      </c>
    </row>
    <row r="26" spans="1:40" ht="18" customHeight="1">
      <c r="A26" s="53" t="s">
        <v>107</v>
      </c>
      <c r="B26" s="56">
        <v>470</v>
      </c>
      <c r="C26" s="44">
        <v>5</v>
      </c>
      <c r="D26" s="116">
        <f>IF(W26&lt;$D$2,0,Sieving!H20)</f>
        <v>0</v>
      </c>
      <c r="E26" s="202" t="e">
        <f>Laser!E20</f>
        <v>#DIV/0!</v>
      </c>
      <c r="F26" s="140" t="e">
        <f t="shared" si="0"/>
        <v>#DIV/0!</v>
      </c>
      <c r="G26" s="141" t="e">
        <f t="shared" si="1"/>
        <v>#DIV/0!</v>
      </c>
      <c r="H26" s="115" t="e">
        <f t="shared" si="2"/>
        <v>#DIV/0!</v>
      </c>
      <c r="I26" s="115" t="e">
        <f t="shared" si="3"/>
        <v>#DIV/0!</v>
      </c>
      <c r="J26" s="115" t="e">
        <f t="shared" si="4"/>
        <v>#DIV/0!</v>
      </c>
      <c r="K26" s="115" t="e">
        <f t="shared" si="5"/>
        <v>#DIV/0!</v>
      </c>
      <c r="L26" s="115" t="e">
        <f t="shared" si="6"/>
        <v>#DIV/0!</v>
      </c>
      <c r="M26" s="61"/>
      <c r="N26" s="130">
        <v>0.125</v>
      </c>
      <c r="O26" s="131"/>
      <c r="P26" s="131"/>
      <c r="Q26" s="131" t="e">
        <f>('Sample Data'!D25+Sieving!D19+Sieving!D20+Sieving!D21+Sieving!D22+Sieving!D23)*100/('Sample Data'!D25+Sieving!D39)</f>
        <v>#DIV/0!</v>
      </c>
      <c r="R26" s="131"/>
      <c r="S26" s="131"/>
      <c r="T26" s="131"/>
      <c r="U26" s="131"/>
      <c r="W26" s="268">
        <v>0.03125</v>
      </c>
      <c r="X26" s="269" t="e">
        <f>IF(W26&lt;$H$2,0,Sieving!D20*100/('Sample Data'!$D$25+Sieving!$D$39))</f>
        <v>#DIV/0!</v>
      </c>
      <c r="Y26" s="269">
        <f t="shared" si="7"/>
        <v>0</v>
      </c>
      <c r="Z26" s="269">
        <f>IF(W26&lt;$H$3,0,Sieving!D20*100/('Sample Data'!$D$25+Sieving!$D$39))</f>
        <v>0</v>
      </c>
      <c r="AA26" s="269" t="e">
        <f t="shared" si="8"/>
        <v>#DIV/0!</v>
      </c>
      <c r="AB26" s="269">
        <f>IF(W26&lt;$H$4,0,Sieving!D20*100/('Sample Data'!$D$25+Sieving!$D$39))</f>
        <v>0</v>
      </c>
      <c r="AC26" s="269" t="e">
        <f t="shared" si="9"/>
        <v>#DIV/0!</v>
      </c>
      <c r="AD26" s="269">
        <f>IF(W26&lt;$H$5,0,Sieving!D20*100/('Sample Data'!$D$25+Sieving!$D$39))</f>
        <v>0</v>
      </c>
      <c r="AE26" s="269" t="e">
        <f t="shared" si="10"/>
        <v>#DIV/0!</v>
      </c>
      <c r="AF26" s="269">
        <f>IF($W26&lt;$H$6,0,Sieving!D20*100/('Sample Data'!$D$25+Sieving!$D$39))</f>
        <v>0</v>
      </c>
      <c r="AG26" s="269" t="e">
        <f t="shared" si="11"/>
        <v>#DIV/0!</v>
      </c>
      <c r="AH26" s="269">
        <f>IF($W26&lt;$H$7,0,Sieving!D20*100/('Sample Data'!$D$25+Sieving!$D$39))</f>
        <v>0</v>
      </c>
      <c r="AI26" s="269" t="e">
        <f t="shared" si="12"/>
        <v>#DIV/0!</v>
      </c>
      <c r="AJ26" s="269">
        <f>IF($W26&lt;$H$8,0,Sieving!D20*100/('Sample Data'!$D$25+Sieving!$D$39))</f>
        <v>0</v>
      </c>
      <c r="AK26" s="269" t="e">
        <f t="shared" si="13"/>
        <v>#DIV/0!</v>
      </c>
      <c r="AN26" s="139">
        <v>31</v>
      </c>
    </row>
    <row r="27" spans="1:40" ht="18" customHeight="1">
      <c r="A27" s="53" t="s">
        <v>108</v>
      </c>
      <c r="B27" s="56">
        <v>325</v>
      </c>
      <c r="C27" s="44">
        <v>4.5</v>
      </c>
      <c r="D27" s="116">
        <f>IF(W27&lt;$D$2,0,Sieving!H21)</f>
        <v>0</v>
      </c>
      <c r="E27" s="202" t="e">
        <f>Laser!E21</f>
        <v>#DIV/0!</v>
      </c>
      <c r="F27" s="140" t="e">
        <f t="shared" si="0"/>
        <v>#DIV/0!</v>
      </c>
      <c r="G27" s="141" t="e">
        <f t="shared" si="1"/>
        <v>#DIV/0!</v>
      </c>
      <c r="H27" s="115" t="e">
        <f t="shared" si="2"/>
        <v>#DIV/0!</v>
      </c>
      <c r="I27" s="115" t="e">
        <f t="shared" si="3"/>
        <v>#DIV/0!</v>
      </c>
      <c r="J27" s="115" t="e">
        <f t="shared" si="4"/>
        <v>#DIV/0!</v>
      </c>
      <c r="K27" s="115" t="e">
        <f t="shared" si="5"/>
        <v>#DIV/0!</v>
      </c>
      <c r="L27" s="115" t="e">
        <f t="shared" si="6"/>
        <v>#DIV/0!</v>
      </c>
      <c r="M27" s="61"/>
      <c r="N27" s="130">
        <v>0.25</v>
      </c>
      <c r="O27" s="131"/>
      <c r="P27" s="131"/>
      <c r="Q27" s="131"/>
      <c r="R27" s="131" t="e">
        <f>('Sample Data'!D25+Sieving!D19+Sieving!D20+Sieving!D21+Sieving!D22+Sieving!D23+Sieving!D24+Sieving!D25)*100/('Sample Data'!D25+Sieving!D39)</f>
        <v>#DIV/0!</v>
      </c>
      <c r="S27" s="131"/>
      <c r="T27" s="131"/>
      <c r="U27" s="131"/>
      <c r="W27" s="268">
        <v>0.04419417382415922</v>
      </c>
      <c r="X27" s="269" t="e">
        <f>IF(W27&lt;$H$2,0,Sieving!D21*100/('Sample Data'!$D$25+Sieving!$D$39))</f>
        <v>#DIV/0!</v>
      </c>
      <c r="Y27" s="269">
        <f t="shared" si="7"/>
        <v>0</v>
      </c>
      <c r="Z27" s="269">
        <f>IF(W27&lt;$H$3,0,Sieving!D21*100/('Sample Data'!$D$25+Sieving!$D$39))</f>
        <v>0</v>
      </c>
      <c r="AA27" s="269" t="e">
        <f t="shared" si="8"/>
        <v>#DIV/0!</v>
      </c>
      <c r="AB27" s="269">
        <f>IF(W27&lt;$H$4,0,Sieving!D21*100/('Sample Data'!$D$25+Sieving!$D$39))</f>
        <v>0</v>
      </c>
      <c r="AC27" s="269" t="e">
        <f t="shared" si="9"/>
        <v>#DIV/0!</v>
      </c>
      <c r="AD27" s="269">
        <f>IF(W27&lt;$H$5,0,Sieving!D21*100/('Sample Data'!$D$25+Sieving!$D$39))</f>
        <v>0</v>
      </c>
      <c r="AE27" s="269" t="e">
        <f t="shared" si="10"/>
        <v>#DIV/0!</v>
      </c>
      <c r="AF27" s="269">
        <f>IF($W27&lt;$H$6,0,Sieving!D21*100/('Sample Data'!$D$25+Sieving!$D$39))</f>
        <v>0</v>
      </c>
      <c r="AG27" s="269" t="e">
        <f t="shared" si="11"/>
        <v>#DIV/0!</v>
      </c>
      <c r="AH27" s="269">
        <f>IF($W27&lt;$H$7,0,Sieving!D21*100/('Sample Data'!$D$25+Sieving!$D$39))</f>
        <v>0</v>
      </c>
      <c r="AI27" s="269" t="e">
        <f t="shared" si="12"/>
        <v>#DIV/0!</v>
      </c>
      <c r="AJ27" s="269">
        <f>IF($W27&lt;$H$8,0,Sieving!D21*100/('Sample Data'!$D$25+Sieving!$D$39))</f>
        <v>0</v>
      </c>
      <c r="AK27" s="269" t="e">
        <f t="shared" si="13"/>
        <v>#DIV/0!</v>
      </c>
      <c r="AN27" s="139">
        <v>45</v>
      </c>
    </row>
    <row r="28" spans="1:40" ht="18" customHeight="1">
      <c r="A28" s="54" t="s">
        <v>109</v>
      </c>
      <c r="B28" s="57">
        <v>230</v>
      </c>
      <c r="C28" s="44">
        <v>4</v>
      </c>
      <c r="D28" s="116">
        <f>IF(W28&lt;$D$2,0,Sieving!H22)</f>
        <v>0</v>
      </c>
      <c r="E28" s="202" t="e">
        <f>Laser!E22</f>
        <v>#DIV/0!</v>
      </c>
      <c r="F28" s="140" t="e">
        <f t="shared" si="0"/>
        <v>#DIV/0!</v>
      </c>
      <c r="G28" s="141" t="e">
        <f t="shared" si="1"/>
        <v>#DIV/0!</v>
      </c>
      <c r="H28" s="115" t="e">
        <f t="shared" si="2"/>
        <v>#DIV/0!</v>
      </c>
      <c r="I28" s="115" t="e">
        <f t="shared" si="3"/>
        <v>#DIV/0!</v>
      </c>
      <c r="J28" s="115" t="e">
        <f t="shared" si="4"/>
        <v>#DIV/0!</v>
      </c>
      <c r="K28" s="115" t="e">
        <f t="shared" si="5"/>
        <v>#DIV/0!</v>
      </c>
      <c r="L28" s="115" t="e">
        <f t="shared" si="6"/>
        <v>#DIV/0!</v>
      </c>
      <c r="M28" s="61"/>
      <c r="N28" s="130">
        <v>0.5</v>
      </c>
      <c r="O28" s="131"/>
      <c r="P28" s="131"/>
      <c r="Q28" s="131"/>
      <c r="R28" s="131"/>
      <c r="S28" s="131" t="e">
        <f>('Sample Data'!D25+Sieving!D19+Sieving!D20+Sieving!D21+Sieving!D22+Sieving!D23+Sieving!D24+Sieving!D25+Sieving!D26+Sieving!D27)*100/('Sample Data'!D25+Sieving!D39)</f>
        <v>#DIV/0!</v>
      </c>
      <c r="T28" s="131"/>
      <c r="U28" s="131"/>
      <c r="W28" s="268">
        <v>0.0625</v>
      </c>
      <c r="X28" s="269" t="e">
        <f>IF(W28&lt;$H$2,0,Sieving!D22*100/('Sample Data'!$D$25+Sieving!$D$39))</f>
        <v>#DIV/0!</v>
      </c>
      <c r="Y28" s="269">
        <f t="shared" si="7"/>
        <v>0</v>
      </c>
      <c r="Z28" s="269" t="e">
        <f>IF(W28&lt;$H$3,0,Sieving!D22*100/('Sample Data'!$D$25+Sieving!$D$39))</f>
        <v>#DIV/0!</v>
      </c>
      <c r="AA28" s="269">
        <f t="shared" si="8"/>
        <v>0</v>
      </c>
      <c r="AB28" s="269">
        <f>IF(W28&lt;$H$4,0,Sieving!D22*100/('Sample Data'!$D$25+Sieving!$D$39))</f>
        <v>0</v>
      </c>
      <c r="AC28" s="269" t="e">
        <f t="shared" si="9"/>
        <v>#DIV/0!</v>
      </c>
      <c r="AD28" s="269">
        <f>IF(W28&lt;$H$5,0,Sieving!D22*100/('Sample Data'!$D$25+Sieving!$D$39))</f>
        <v>0</v>
      </c>
      <c r="AE28" s="269" t="e">
        <f t="shared" si="10"/>
        <v>#DIV/0!</v>
      </c>
      <c r="AF28" s="269">
        <f>IF($W28&lt;$H$6,0,Sieving!D22*100/('Sample Data'!$D$25+Sieving!$D$39))</f>
        <v>0</v>
      </c>
      <c r="AG28" s="269" t="e">
        <f t="shared" si="11"/>
        <v>#DIV/0!</v>
      </c>
      <c r="AH28" s="269">
        <f>IF($W28&lt;$H$7,0,Sieving!D22*100/('Sample Data'!$D$25+Sieving!$D$39))</f>
        <v>0</v>
      </c>
      <c r="AI28" s="269" t="e">
        <f t="shared" si="12"/>
        <v>#DIV/0!</v>
      </c>
      <c r="AJ28" s="269">
        <f>IF($W28&lt;$H$8,0,Sieving!D22*100/('Sample Data'!$D$25+Sieving!$D$39))</f>
        <v>0</v>
      </c>
      <c r="AK28" s="269" t="e">
        <f t="shared" si="13"/>
        <v>#DIV/0!</v>
      </c>
      <c r="AN28" s="139">
        <v>63</v>
      </c>
    </row>
    <row r="29" spans="1:40" ht="18" customHeight="1">
      <c r="A29" s="54" t="s">
        <v>110</v>
      </c>
      <c r="B29" s="57">
        <v>170</v>
      </c>
      <c r="C29" s="44">
        <v>3.5</v>
      </c>
      <c r="D29" s="116" t="e">
        <f>IF(W29&lt;$D$2,0,Sieving!H23)</f>
        <v>#DIV/0!</v>
      </c>
      <c r="E29" s="202" t="e">
        <f>Laser!E23</f>
        <v>#DIV/0!</v>
      </c>
      <c r="F29" s="140" t="e">
        <f t="shared" si="0"/>
        <v>#DIV/0!</v>
      </c>
      <c r="G29" s="141" t="e">
        <f t="shared" si="1"/>
        <v>#DIV/0!</v>
      </c>
      <c r="H29" s="115" t="e">
        <f t="shared" si="2"/>
        <v>#DIV/0!</v>
      </c>
      <c r="I29" s="115" t="e">
        <f t="shared" si="3"/>
        <v>#DIV/0!</v>
      </c>
      <c r="J29" s="115" t="e">
        <f t="shared" si="4"/>
        <v>#DIV/0!</v>
      </c>
      <c r="K29" s="115" t="e">
        <f t="shared" si="5"/>
        <v>#DIV/0!</v>
      </c>
      <c r="L29" s="115" t="e">
        <f t="shared" si="6"/>
        <v>#DIV/0!</v>
      </c>
      <c r="M29" s="61"/>
      <c r="N29" s="130">
        <v>1</v>
      </c>
      <c r="O29" s="131"/>
      <c r="P29" s="131"/>
      <c r="Q29" s="131"/>
      <c r="R29" s="131"/>
      <c r="S29" s="131"/>
      <c r="T29" s="131" t="e">
        <f>('Sample Data'!D25+Sieving!D19+Sieving!D20+Sieving!D21+Sieving!D22+Sieving!D23+Sieving!D24+Sieving!D25+Sieving!D26+Sieving!D27+Sieving!D28+Sieving!D29)*100/('Sample Data'!D25+Sieving!D39)</f>
        <v>#DIV/0!</v>
      </c>
      <c r="U29" s="131"/>
      <c r="W29" s="268">
        <v>0.08838834764831845</v>
      </c>
      <c r="X29" s="269" t="e">
        <f>IF(W29&lt;$H$2,0,Sieving!D23*100/('Sample Data'!$D$25+Sieving!$D$39))</f>
        <v>#DIV/0!</v>
      </c>
      <c r="Y29" s="269">
        <f t="shared" si="7"/>
        <v>0</v>
      </c>
      <c r="Z29" s="269" t="e">
        <f>IF(W29&lt;$H$3,0,Sieving!D23*100/('Sample Data'!$D$25+Sieving!$D$39))</f>
        <v>#DIV/0!</v>
      </c>
      <c r="AA29" s="269">
        <f t="shared" si="8"/>
        <v>0</v>
      </c>
      <c r="AB29" s="269">
        <f>IF(W29&lt;$H$4,0,Sieving!D23*100/('Sample Data'!$D$25+Sieving!$D$39))</f>
        <v>0</v>
      </c>
      <c r="AC29" s="269" t="e">
        <f t="shared" si="9"/>
        <v>#DIV/0!</v>
      </c>
      <c r="AD29" s="269">
        <f>IF(W29&lt;$H$5,0,Sieving!D23*100/('Sample Data'!$D$25+Sieving!$D$39))</f>
        <v>0</v>
      </c>
      <c r="AE29" s="269" t="e">
        <f t="shared" si="10"/>
        <v>#DIV/0!</v>
      </c>
      <c r="AF29" s="269">
        <f>IF($W29&lt;$H$6,0,Sieving!D23*100/('Sample Data'!$D$25+Sieving!$D$39))</f>
        <v>0</v>
      </c>
      <c r="AG29" s="269" t="e">
        <f t="shared" si="11"/>
        <v>#DIV/0!</v>
      </c>
      <c r="AH29" s="269">
        <f>IF($W29&lt;$H$7,0,Sieving!D23*100/('Sample Data'!$D$25+Sieving!$D$39))</f>
        <v>0</v>
      </c>
      <c r="AI29" s="269" t="e">
        <f t="shared" si="12"/>
        <v>#DIV/0!</v>
      </c>
      <c r="AJ29" s="269">
        <f>IF($W29&lt;$H$8,0,Sieving!D23*100/('Sample Data'!$D$25+Sieving!$D$39))</f>
        <v>0</v>
      </c>
      <c r="AK29" s="269" t="e">
        <f t="shared" si="13"/>
        <v>#DIV/0!</v>
      </c>
      <c r="AN29" s="139">
        <v>88</v>
      </c>
    </row>
    <row r="30" spans="1:40" ht="18" customHeight="1">
      <c r="A30" s="54" t="s">
        <v>111</v>
      </c>
      <c r="B30" s="57">
        <v>120</v>
      </c>
      <c r="C30" s="44">
        <v>3</v>
      </c>
      <c r="D30" s="116" t="e">
        <f>IF(W30&lt;$D$2,0,Sieving!H24)</f>
        <v>#DIV/0!</v>
      </c>
      <c r="E30" s="202" t="e">
        <f>Laser!E24</f>
        <v>#DIV/0!</v>
      </c>
      <c r="F30" s="140" t="e">
        <f t="shared" si="0"/>
        <v>#DIV/0!</v>
      </c>
      <c r="G30" s="141" t="e">
        <f t="shared" si="1"/>
        <v>#DIV/0!</v>
      </c>
      <c r="H30" s="115" t="e">
        <f t="shared" si="2"/>
        <v>#DIV/0!</v>
      </c>
      <c r="I30" s="115" t="e">
        <f t="shared" si="3"/>
        <v>#DIV/0!</v>
      </c>
      <c r="J30" s="115" t="e">
        <f t="shared" si="4"/>
        <v>#DIV/0!</v>
      </c>
      <c r="K30" s="115" t="e">
        <f t="shared" si="5"/>
        <v>#DIV/0!</v>
      </c>
      <c r="L30" s="115" t="e">
        <f t="shared" si="6"/>
        <v>#DIV/0!</v>
      </c>
      <c r="M30" s="61"/>
      <c r="N30" s="130">
        <v>2</v>
      </c>
      <c r="O30" s="131"/>
      <c r="P30" s="131"/>
      <c r="Q30" s="131"/>
      <c r="R30" s="131"/>
      <c r="S30" s="131"/>
      <c r="T30" s="131"/>
      <c r="U30" s="131" t="e">
        <f>('Sample Data'!D25+Sieving!D19+Sieving!D20+Sieving!D21+Sieving!D22+Sieving!D23+Sieving!D24+Sieving!D25+Sieving!D26+Sieving!D27+Sieving!D28+Sieving!D29+Sieving!D30+Sieving!D31)*100/('Sample Data'!D25+Sieving!D39)</f>
        <v>#DIV/0!</v>
      </c>
      <c r="W30" s="268">
        <v>0.125</v>
      </c>
      <c r="X30" s="269" t="e">
        <f>IF(W30&lt;$H$2,0,Sieving!D24*100/('Sample Data'!$D$25+Sieving!$D$39))</f>
        <v>#DIV/0!</v>
      </c>
      <c r="Y30" s="269">
        <f t="shared" si="7"/>
        <v>0</v>
      </c>
      <c r="Z30" s="269" t="e">
        <f>IF(W30&lt;$H$3,0,Sieving!D24*100/('Sample Data'!$D$25+Sieving!$D$39))</f>
        <v>#DIV/0!</v>
      </c>
      <c r="AA30" s="269">
        <f t="shared" si="8"/>
        <v>0</v>
      </c>
      <c r="AB30" s="269" t="e">
        <f>IF(W30&lt;$H$4,0,Sieving!D24*100/('Sample Data'!$D$25+Sieving!$D$39))</f>
        <v>#DIV/0!</v>
      </c>
      <c r="AC30" s="269">
        <f t="shared" si="9"/>
        <v>0</v>
      </c>
      <c r="AD30" s="269">
        <f>IF(W30&lt;$H$5,0,Sieving!D24*100/('Sample Data'!$D$25+Sieving!$D$39))</f>
        <v>0</v>
      </c>
      <c r="AE30" s="269" t="e">
        <f t="shared" si="10"/>
        <v>#DIV/0!</v>
      </c>
      <c r="AF30" s="269">
        <f>IF($W30&lt;$H$6,0,Sieving!D24*100/('Sample Data'!$D$25+Sieving!$D$39))</f>
        <v>0</v>
      </c>
      <c r="AG30" s="269" t="e">
        <f t="shared" si="11"/>
        <v>#DIV/0!</v>
      </c>
      <c r="AH30" s="269">
        <f>IF($W30&lt;$H$7,0,Sieving!D24*100/('Sample Data'!$D$25+Sieving!$D$39))</f>
        <v>0</v>
      </c>
      <c r="AI30" s="269" t="e">
        <f t="shared" si="12"/>
        <v>#DIV/0!</v>
      </c>
      <c r="AJ30" s="269">
        <f>IF($W30&lt;$H$8,0,Sieving!D24*100/('Sample Data'!$D$25+Sieving!$D$39))</f>
        <v>0</v>
      </c>
      <c r="AK30" s="269" t="e">
        <f t="shared" si="13"/>
        <v>#DIV/0!</v>
      </c>
      <c r="AN30" s="139">
        <v>125</v>
      </c>
    </row>
    <row r="31" spans="1:40" ht="18" customHeight="1">
      <c r="A31" s="54" t="s">
        <v>112</v>
      </c>
      <c r="B31" s="57">
        <v>80</v>
      </c>
      <c r="C31" s="44">
        <v>2.5</v>
      </c>
      <c r="D31" s="116" t="e">
        <f>IF(W31&lt;$D$2,0,Sieving!H25)</f>
        <v>#DIV/0!</v>
      </c>
      <c r="E31" s="202" t="e">
        <f>Laser!E25</f>
        <v>#DIV/0!</v>
      </c>
      <c r="F31" s="140" t="e">
        <f t="shared" si="0"/>
        <v>#DIV/0!</v>
      </c>
      <c r="G31" s="141" t="e">
        <f t="shared" si="1"/>
        <v>#DIV/0!</v>
      </c>
      <c r="H31" s="115" t="e">
        <f t="shared" si="2"/>
        <v>#DIV/0!</v>
      </c>
      <c r="I31" s="115" t="e">
        <f t="shared" si="3"/>
        <v>#DIV/0!</v>
      </c>
      <c r="J31" s="115" t="e">
        <f t="shared" si="4"/>
        <v>#DIV/0!</v>
      </c>
      <c r="K31" s="115" t="e">
        <f t="shared" si="5"/>
        <v>#DIV/0!</v>
      </c>
      <c r="L31" s="115" t="e">
        <f t="shared" si="6"/>
        <v>#DIV/0!</v>
      </c>
      <c r="M31" s="61"/>
      <c r="N31" s="61"/>
      <c r="O31" s="61"/>
      <c r="P31" s="61"/>
      <c r="Q31" s="61"/>
      <c r="R31" s="61"/>
      <c r="S31" s="61"/>
      <c r="T31" s="61"/>
      <c r="U31" s="61"/>
      <c r="W31" s="268">
        <v>0.17677669529663687</v>
      </c>
      <c r="X31" s="269" t="e">
        <f>IF(W31&lt;$H$2,0,Sieving!D25*100/('Sample Data'!$D$25+Sieving!$D$39))</f>
        <v>#DIV/0!</v>
      </c>
      <c r="Y31" s="269">
        <f t="shared" si="7"/>
        <v>0</v>
      </c>
      <c r="Z31" s="269" t="e">
        <f>IF(W31&lt;$H$3,0,Sieving!D25*100/('Sample Data'!$D$25+Sieving!$D$39))</f>
        <v>#DIV/0!</v>
      </c>
      <c r="AA31" s="269">
        <f t="shared" si="8"/>
        <v>0</v>
      </c>
      <c r="AB31" s="269" t="e">
        <f>IF(W31&lt;$H$4,0,Sieving!D25*100/('Sample Data'!$D$25+Sieving!$D$39))</f>
        <v>#DIV/0!</v>
      </c>
      <c r="AC31" s="269">
        <f t="shared" si="9"/>
        <v>0</v>
      </c>
      <c r="AD31" s="269">
        <f>IF(W31&lt;$H$5,0,Sieving!D25*100/('Sample Data'!$D$25+Sieving!$D$39))</f>
        <v>0</v>
      </c>
      <c r="AE31" s="269" t="e">
        <f t="shared" si="10"/>
        <v>#DIV/0!</v>
      </c>
      <c r="AF31" s="269">
        <f>IF($W31&lt;$H$6,0,Sieving!D25*100/('Sample Data'!$D$25+Sieving!$D$39))</f>
        <v>0</v>
      </c>
      <c r="AG31" s="269" t="e">
        <f t="shared" si="11"/>
        <v>#DIV/0!</v>
      </c>
      <c r="AH31" s="269">
        <f>IF($W31&lt;$H$7,0,Sieving!D25*100/('Sample Data'!$D$25+Sieving!$D$39))</f>
        <v>0</v>
      </c>
      <c r="AI31" s="269" t="e">
        <f t="shared" si="12"/>
        <v>#DIV/0!</v>
      </c>
      <c r="AJ31" s="269">
        <f>IF($W31&lt;$H$8,0,Sieving!D25*100/('Sample Data'!$D$25+Sieving!$D$39))</f>
        <v>0</v>
      </c>
      <c r="AK31" s="269" t="e">
        <f t="shared" si="13"/>
        <v>#DIV/0!</v>
      </c>
      <c r="AN31" s="139">
        <v>177</v>
      </c>
    </row>
    <row r="32" spans="1:40" ht="18" customHeight="1">
      <c r="A32" s="54" t="s">
        <v>113</v>
      </c>
      <c r="B32" s="57">
        <v>60</v>
      </c>
      <c r="C32" s="44">
        <v>2</v>
      </c>
      <c r="D32" s="116" t="e">
        <f>IF(W32&lt;$D$2,0,Sieving!H26)</f>
        <v>#DIV/0!</v>
      </c>
      <c r="E32" s="202" t="e">
        <f>Laser!E26</f>
        <v>#DIV/0!</v>
      </c>
      <c r="F32" s="140" t="e">
        <f t="shared" si="0"/>
        <v>#DIV/0!</v>
      </c>
      <c r="G32" s="141" t="e">
        <f t="shared" si="1"/>
        <v>#DIV/0!</v>
      </c>
      <c r="H32" s="115" t="e">
        <f t="shared" si="2"/>
        <v>#DIV/0!</v>
      </c>
      <c r="I32" s="115" t="e">
        <f t="shared" si="3"/>
        <v>#DIV/0!</v>
      </c>
      <c r="J32" s="115" t="e">
        <f t="shared" si="4"/>
        <v>#DIV/0!</v>
      </c>
      <c r="K32" s="115" t="e">
        <f t="shared" si="5"/>
        <v>#DIV/0!</v>
      </c>
      <c r="L32" s="115" t="e">
        <f t="shared" si="6"/>
        <v>#DIV/0!</v>
      </c>
      <c r="M32" s="61"/>
      <c r="N32" s="61"/>
      <c r="O32" s="61"/>
      <c r="P32" s="61"/>
      <c r="Q32" s="61"/>
      <c r="R32" s="61"/>
      <c r="S32" s="61"/>
      <c r="T32" s="61"/>
      <c r="U32" s="61"/>
      <c r="W32" s="268">
        <v>0.25</v>
      </c>
      <c r="X32" s="269" t="e">
        <f>IF(W32&lt;$H$2,0,Sieving!D26*100/('Sample Data'!$D$25+Sieving!$D$39))</f>
        <v>#DIV/0!</v>
      </c>
      <c r="Y32" s="269">
        <f t="shared" si="7"/>
        <v>0</v>
      </c>
      <c r="Z32" s="269" t="e">
        <f>IF(W32&lt;$H$3,0,Sieving!D26*100/('Sample Data'!$D$25+Sieving!$D$39))</f>
        <v>#DIV/0!</v>
      </c>
      <c r="AA32" s="269">
        <f t="shared" si="8"/>
        <v>0</v>
      </c>
      <c r="AB32" s="269" t="e">
        <f>IF(W32&lt;$H$4,0,Sieving!D26*100/('Sample Data'!$D$25+Sieving!$D$39))</f>
        <v>#DIV/0!</v>
      </c>
      <c r="AC32" s="269">
        <f t="shared" si="9"/>
        <v>0</v>
      </c>
      <c r="AD32" s="269" t="e">
        <f>IF(W32&lt;$H$5,0,Sieving!D26*100/('Sample Data'!$D$25+Sieving!$D$39))</f>
        <v>#DIV/0!</v>
      </c>
      <c r="AE32" s="269">
        <f t="shared" si="10"/>
        <v>0</v>
      </c>
      <c r="AF32" s="269">
        <f>IF($W32&lt;$H$6,0,Sieving!D26*100/('Sample Data'!$D$25+Sieving!$D$39))</f>
        <v>0</v>
      </c>
      <c r="AG32" s="269" t="e">
        <f t="shared" si="11"/>
        <v>#DIV/0!</v>
      </c>
      <c r="AH32" s="269">
        <f>IF($W32&lt;$H$7,0,Sieving!D26*100/('Sample Data'!$D$25+Sieving!$D$39))</f>
        <v>0</v>
      </c>
      <c r="AI32" s="269" t="e">
        <f t="shared" si="12"/>
        <v>#DIV/0!</v>
      </c>
      <c r="AJ32" s="269">
        <f>IF($W32&lt;$H$8,0,Sieving!D26*100/('Sample Data'!$D$25+Sieving!$D$39))</f>
        <v>0</v>
      </c>
      <c r="AK32" s="269" t="e">
        <f t="shared" si="13"/>
        <v>#DIV/0!</v>
      </c>
      <c r="AN32" s="139">
        <v>250</v>
      </c>
    </row>
    <row r="33" spans="1:40" ht="18" customHeight="1">
      <c r="A33" s="54" t="s">
        <v>114</v>
      </c>
      <c r="B33" s="57">
        <v>45</v>
      </c>
      <c r="C33" s="44">
        <v>1.5</v>
      </c>
      <c r="D33" s="116" t="e">
        <f>IF(W33&lt;$D$2,0,Sieving!H27)</f>
        <v>#DIV/0!</v>
      </c>
      <c r="E33" s="202" t="e">
        <f>Laser!E27</f>
        <v>#DIV/0!</v>
      </c>
      <c r="F33" s="140" t="e">
        <f t="shared" si="0"/>
        <v>#DIV/0!</v>
      </c>
      <c r="G33" s="141" t="e">
        <f t="shared" si="1"/>
        <v>#DIV/0!</v>
      </c>
      <c r="H33" s="115" t="e">
        <f t="shared" si="2"/>
        <v>#DIV/0!</v>
      </c>
      <c r="I33" s="115" t="e">
        <f t="shared" si="3"/>
        <v>#DIV/0!</v>
      </c>
      <c r="J33" s="115" t="e">
        <f t="shared" si="4"/>
        <v>#DIV/0!</v>
      </c>
      <c r="K33" s="115" t="e">
        <f t="shared" si="5"/>
        <v>#DIV/0!</v>
      </c>
      <c r="L33" s="115" t="e">
        <f t="shared" si="6"/>
        <v>#DIV/0!</v>
      </c>
      <c r="M33" s="61"/>
      <c r="N33" s="61"/>
      <c r="O33" s="61"/>
      <c r="P33" s="61"/>
      <c r="Q33" s="61"/>
      <c r="R33" s="61"/>
      <c r="S33" s="61"/>
      <c r="T33" s="61"/>
      <c r="U33" s="61"/>
      <c r="W33" s="268">
        <v>0.3535533905932738</v>
      </c>
      <c r="X33" s="269" t="e">
        <f>IF(W33&lt;$H$2,0,Sieving!D27*100/('Sample Data'!$D$25+Sieving!$D$39))</f>
        <v>#DIV/0!</v>
      </c>
      <c r="Y33" s="269">
        <f t="shared" si="7"/>
        <v>0</v>
      </c>
      <c r="Z33" s="269" t="e">
        <f>IF(W33&lt;$H$3,0,Sieving!D27*100/('Sample Data'!$D$25+Sieving!$D$39))</f>
        <v>#DIV/0!</v>
      </c>
      <c r="AA33" s="269">
        <f t="shared" si="8"/>
        <v>0</v>
      </c>
      <c r="AB33" s="269" t="e">
        <f>IF(W33&lt;$H$4,0,Sieving!D27*100/('Sample Data'!$D$25+Sieving!$D$39))</f>
        <v>#DIV/0!</v>
      </c>
      <c r="AC33" s="269">
        <f t="shared" si="9"/>
        <v>0</v>
      </c>
      <c r="AD33" s="269" t="e">
        <f>IF(W33&lt;$H$5,0,Sieving!D27*100/('Sample Data'!$D$25+Sieving!$D$39))</f>
        <v>#DIV/0!</v>
      </c>
      <c r="AE33" s="269">
        <f t="shared" si="10"/>
        <v>0</v>
      </c>
      <c r="AF33" s="269">
        <f>IF($W33&lt;$H$6,0,Sieving!D27*100/('Sample Data'!$D$25+Sieving!$D$39))</f>
        <v>0</v>
      </c>
      <c r="AG33" s="269" t="e">
        <f t="shared" si="11"/>
        <v>#DIV/0!</v>
      </c>
      <c r="AH33" s="269">
        <f>IF($W33&lt;$H$7,0,Sieving!D27*100/('Sample Data'!$D$25+Sieving!$D$39))</f>
        <v>0</v>
      </c>
      <c r="AI33" s="269" t="e">
        <f t="shared" si="12"/>
        <v>#DIV/0!</v>
      </c>
      <c r="AJ33" s="269">
        <f>IF($W33&lt;$H$8,0,Sieving!D27*100/('Sample Data'!$D$25+Sieving!$D$39))</f>
        <v>0</v>
      </c>
      <c r="AK33" s="269" t="e">
        <f t="shared" si="13"/>
        <v>#DIV/0!</v>
      </c>
      <c r="AN33" s="139">
        <v>355</v>
      </c>
    </row>
    <row r="34" spans="1:40" ht="18" customHeight="1">
      <c r="A34" s="54" t="s">
        <v>115</v>
      </c>
      <c r="B34" s="57">
        <v>35</v>
      </c>
      <c r="C34" s="44">
        <v>1</v>
      </c>
      <c r="D34" s="116" t="e">
        <f>IF(W34&lt;$D$2,0,Sieving!H28)</f>
        <v>#DIV/0!</v>
      </c>
      <c r="E34" s="202" t="e">
        <f>Laser!E28</f>
        <v>#DIV/0!</v>
      </c>
      <c r="F34" s="140" t="e">
        <f t="shared" si="0"/>
        <v>#DIV/0!</v>
      </c>
      <c r="G34" s="141" t="e">
        <f t="shared" si="1"/>
        <v>#DIV/0!</v>
      </c>
      <c r="H34" s="115" t="e">
        <f t="shared" si="2"/>
        <v>#DIV/0!</v>
      </c>
      <c r="I34" s="115" t="e">
        <f t="shared" si="3"/>
        <v>#DIV/0!</v>
      </c>
      <c r="J34" s="115" t="e">
        <f t="shared" si="4"/>
        <v>#DIV/0!</v>
      </c>
      <c r="K34" s="115" t="e">
        <f t="shared" si="5"/>
        <v>#DIV/0!</v>
      </c>
      <c r="L34" s="115" t="e">
        <f t="shared" si="6"/>
        <v>#DIV/0!</v>
      </c>
      <c r="M34" s="61"/>
      <c r="N34" s="61"/>
      <c r="O34" s="61"/>
      <c r="P34" s="61"/>
      <c r="Q34" s="61"/>
      <c r="R34" s="61"/>
      <c r="S34" s="61"/>
      <c r="T34" s="61"/>
      <c r="U34" s="61"/>
      <c r="W34" s="268">
        <v>0.5</v>
      </c>
      <c r="X34" s="269" t="e">
        <f>IF(W34&lt;$H$2,0,Sieving!D28*100/('Sample Data'!$D$25+Sieving!$D$39))</f>
        <v>#DIV/0!</v>
      </c>
      <c r="Y34" s="269">
        <f t="shared" si="7"/>
        <v>0</v>
      </c>
      <c r="Z34" s="269" t="e">
        <f>IF(W34&lt;$H$3,0,Sieving!D28*100/('Sample Data'!$D$25+Sieving!$D$39))</f>
        <v>#DIV/0!</v>
      </c>
      <c r="AA34" s="269">
        <f t="shared" si="8"/>
        <v>0</v>
      </c>
      <c r="AB34" s="269" t="e">
        <f>IF(W34&lt;$H$4,0,Sieving!D28*100/('Sample Data'!$D$25+Sieving!$D$39))</f>
        <v>#DIV/0!</v>
      </c>
      <c r="AC34" s="269">
        <f t="shared" si="9"/>
        <v>0</v>
      </c>
      <c r="AD34" s="269" t="e">
        <f>IF(W34&lt;$H$5,0,Sieving!D28*100/('Sample Data'!$D$25+Sieving!$D$39))</f>
        <v>#DIV/0!</v>
      </c>
      <c r="AE34" s="269">
        <f t="shared" si="10"/>
        <v>0</v>
      </c>
      <c r="AF34" s="269" t="e">
        <f>IF($W34&lt;$H$6,0,Sieving!D28*100/('Sample Data'!$D$25+Sieving!$D$39))</f>
        <v>#DIV/0!</v>
      </c>
      <c r="AG34" s="269">
        <f t="shared" si="11"/>
        <v>0</v>
      </c>
      <c r="AH34" s="269">
        <f>IF($W34&lt;$H$7,0,Sieving!D28*100/('Sample Data'!$D$25+Sieving!$D$39))</f>
        <v>0</v>
      </c>
      <c r="AI34" s="269" t="e">
        <f t="shared" si="12"/>
        <v>#DIV/0!</v>
      </c>
      <c r="AJ34" s="269">
        <f>IF($W34&lt;$H$8,0,Sieving!D28*100/('Sample Data'!$D$25+Sieving!$D$39))</f>
        <v>0</v>
      </c>
      <c r="AK34" s="269" t="e">
        <f t="shared" si="13"/>
        <v>#DIV/0!</v>
      </c>
      <c r="AN34" s="139">
        <v>500</v>
      </c>
    </row>
    <row r="35" spans="1:40" ht="18" customHeight="1">
      <c r="A35" s="54" t="s">
        <v>116</v>
      </c>
      <c r="B35" s="57">
        <v>25</v>
      </c>
      <c r="C35" s="44">
        <v>0.5</v>
      </c>
      <c r="D35" s="116" t="e">
        <f>IF(W35&lt;$D$2,0,Sieving!H29)</f>
        <v>#DIV/0!</v>
      </c>
      <c r="E35" s="202" t="e">
        <f>Laser!E29</f>
        <v>#DIV/0!</v>
      </c>
      <c r="F35" s="140" t="e">
        <f>X35+Y35*$O$24/$O$14</f>
        <v>#DIV/0!</v>
      </c>
      <c r="G35" s="141" t="e">
        <f t="shared" si="1"/>
        <v>#DIV/0!</v>
      </c>
      <c r="H35" s="115" t="e">
        <f t="shared" si="2"/>
        <v>#DIV/0!</v>
      </c>
      <c r="I35" s="115" t="e">
        <f t="shared" si="3"/>
        <v>#DIV/0!</v>
      </c>
      <c r="J35" s="115" t="e">
        <f t="shared" si="4"/>
        <v>#DIV/0!</v>
      </c>
      <c r="K35" s="115" t="e">
        <f t="shared" si="5"/>
        <v>#DIV/0!</v>
      </c>
      <c r="L35" s="115" t="e">
        <f t="shared" si="6"/>
        <v>#DIV/0!</v>
      </c>
      <c r="M35" s="61"/>
      <c r="N35" s="61"/>
      <c r="O35" s="61"/>
      <c r="P35" s="61"/>
      <c r="Q35" s="61"/>
      <c r="R35" s="61"/>
      <c r="S35" s="61"/>
      <c r="T35" s="61"/>
      <c r="U35" s="61"/>
      <c r="W35" s="268">
        <v>0.7071067811865475</v>
      </c>
      <c r="X35" s="269" t="e">
        <f>IF(W35&lt;$H$2,0,Sieving!D29*100/('Sample Data'!$D$25+Sieving!$D$39))</f>
        <v>#DIV/0!</v>
      </c>
      <c r="Y35" s="269">
        <f t="shared" si="7"/>
        <v>0</v>
      </c>
      <c r="Z35" s="269" t="e">
        <f>IF(W35&lt;$H$3,0,Sieving!D29*100/('Sample Data'!$D$25+Sieving!$D$39))</f>
        <v>#DIV/0!</v>
      </c>
      <c r="AA35" s="269">
        <f t="shared" si="8"/>
        <v>0</v>
      </c>
      <c r="AB35" s="269" t="e">
        <f>IF(W35&lt;$H$4,0,Sieving!D29*100/('Sample Data'!$D$25+Sieving!$D$39))</f>
        <v>#DIV/0!</v>
      </c>
      <c r="AC35" s="269">
        <f t="shared" si="9"/>
        <v>0</v>
      </c>
      <c r="AD35" s="269" t="e">
        <f>IF(W35&lt;$H$5,0,Sieving!D29*100/('Sample Data'!$D$25+Sieving!$D$39))</f>
        <v>#DIV/0!</v>
      </c>
      <c r="AE35" s="269">
        <f t="shared" si="10"/>
        <v>0</v>
      </c>
      <c r="AF35" s="269" t="e">
        <f>IF($W35&lt;$H$6,0,Sieving!D29*100/('Sample Data'!$D$25+Sieving!$D$39))</f>
        <v>#DIV/0!</v>
      </c>
      <c r="AG35" s="269">
        <f t="shared" si="11"/>
        <v>0</v>
      </c>
      <c r="AH35" s="269">
        <f>IF($W35&lt;$H$7,0,Sieving!D29*100/('Sample Data'!$D$25+Sieving!$D$39))</f>
        <v>0</v>
      </c>
      <c r="AI35" s="269" t="e">
        <f t="shared" si="12"/>
        <v>#DIV/0!</v>
      </c>
      <c r="AJ35" s="269">
        <f>IF($W35&lt;$H$8,0,Sieving!D29*100/('Sample Data'!$D$25+Sieving!$D$39))</f>
        <v>0</v>
      </c>
      <c r="AK35" s="269" t="e">
        <f t="shared" si="13"/>
        <v>#DIV/0!</v>
      </c>
      <c r="AN35" s="139">
        <v>710</v>
      </c>
    </row>
    <row r="36" spans="1:40" ht="18" customHeight="1">
      <c r="A36" s="54" t="s">
        <v>117</v>
      </c>
      <c r="B36" s="57">
        <v>18</v>
      </c>
      <c r="C36" s="44">
        <v>0</v>
      </c>
      <c r="D36" s="116" t="e">
        <f>IF(W36&lt;$D$2,0,Sieving!H30)</f>
        <v>#DIV/0!</v>
      </c>
      <c r="E36" s="202" t="e">
        <f>Laser!E30</f>
        <v>#DIV/0!</v>
      </c>
      <c r="F36" s="140" t="e">
        <f t="shared" si="0"/>
        <v>#DIV/0!</v>
      </c>
      <c r="G36" s="141" t="e">
        <f t="shared" si="1"/>
        <v>#DIV/0!</v>
      </c>
      <c r="H36" s="115" t="e">
        <f t="shared" si="2"/>
        <v>#DIV/0!</v>
      </c>
      <c r="I36" s="115" t="e">
        <f t="shared" si="3"/>
        <v>#DIV/0!</v>
      </c>
      <c r="J36" s="115" t="e">
        <f t="shared" si="4"/>
        <v>#DIV/0!</v>
      </c>
      <c r="K36" s="115" t="e">
        <f t="shared" si="5"/>
        <v>#DIV/0!</v>
      </c>
      <c r="L36" s="115" t="e">
        <f t="shared" si="6"/>
        <v>#DIV/0!</v>
      </c>
      <c r="M36" s="61"/>
      <c r="N36" s="61"/>
      <c r="O36" s="61"/>
      <c r="P36" s="61"/>
      <c r="Q36" s="61"/>
      <c r="R36" s="61"/>
      <c r="S36" s="61"/>
      <c r="T36" s="61"/>
      <c r="U36" s="61"/>
      <c r="W36" s="268">
        <v>1</v>
      </c>
      <c r="X36" s="269" t="e">
        <f>IF(W36&lt;$H$2,0,Sieving!D30*100/('Sample Data'!$D$25+Sieving!$D$39))</f>
        <v>#DIV/0!</v>
      </c>
      <c r="Y36" s="269">
        <f t="shared" si="7"/>
        <v>0</v>
      </c>
      <c r="Z36" s="269" t="e">
        <f>IF(W36&lt;$H$3,0,Sieving!D30*100/('Sample Data'!$D$25+Sieving!$D$39))</f>
        <v>#DIV/0!</v>
      </c>
      <c r="AA36" s="269">
        <f t="shared" si="8"/>
        <v>0</v>
      </c>
      <c r="AB36" s="269" t="e">
        <f>IF(W36&lt;$H$4,0,Sieving!D30*100/('Sample Data'!$D$25+Sieving!$D$39))</f>
        <v>#DIV/0!</v>
      </c>
      <c r="AC36" s="269">
        <f t="shared" si="9"/>
        <v>0</v>
      </c>
      <c r="AD36" s="269" t="e">
        <f>IF(W36&lt;$H$5,0,Sieving!D30*100/('Sample Data'!$D$25+Sieving!$D$39))</f>
        <v>#DIV/0!</v>
      </c>
      <c r="AE36" s="269">
        <f t="shared" si="10"/>
        <v>0</v>
      </c>
      <c r="AF36" s="269" t="e">
        <f>IF($W36&lt;$H$6,0,Sieving!D30*100/('Sample Data'!$D$25+Sieving!$D$39))</f>
        <v>#DIV/0!</v>
      </c>
      <c r="AG36" s="269">
        <f t="shared" si="11"/>
        <v>0</v>
      </c>
      <c r="AH36" s="269" t="e">
        <f>IF($W36&lt;$H$7,0,Sieving!D30*100/('Sample Data'!$D$25+Sieving!$D$39))</f>
        <v>#DIV/0!</v>
      </c>
      <c r="AI36" s="269">
        <f t="shared" si="12"/>
        <v>0</v>
      </c>
      <c r="AJ36" s="269">
        <f>IF($W36&lt;$H$8,0,Sieving!D30*100/('Sample Data'!$D$25+Sieving!$D$39))</f>
        <v>0</v>
      </c>
      <c r="AK36" s="269" t="e">
        <f t="shared" si="13"/>
        <v>#DIV/0!</v>
      </c>
      <c r="AN36" s="139">
        <v>1000</v>
      </c>
    </row>
    <row r="37" spans="1:40" ht="18" customHeight="1">
      <c r="A37" s="54" t="s">
        <v>118</v>
      </c>
      <c r="B37" s="57">
        <v>14</v>
      </c>
      <c r="C37" s="44">
        <v>-0.5</v>
      </c>
      <c r="D37" s="116" t="e">
        <f>IF(W37&lt;$D$2,0,Sieving!H31)</f>
        <v>#DIV/0!</v>
      </c>
      <c r="E37" s="202" t="e">
        <f>Laser!E31</f>
        <v>#DIV/0!</v>
      </c>
      <c r="F37" s="140" t="e">
        <f t="shared" si="0"/>
        <v>#DIV/0!</v>
      </c>
      <c r="G37" s="141" t="e">
        <f t="shared" si="1"/>
        <v>#DIV/0!</v>
      </c>
      <c r="H37" s="115" t="e">
        <f t="shared" si="2"/>
        <v>#DIV/0!</v>
      </c>
      <c r="I37" s="115" t="e">
        <f t="shared" si="3"/>
        <v>#DIV/0!</v>
      </c>
      <c r="J37" s="115" t="e">
        <f t="shared" si="4"/>
        <v>#DIV/0!</v>
      </c>
      <c r="K37" s="115" t="e">
        <f t="shared" si="5"/>
        <v>#DIV/0!</v>
      </c>
      <c r="L37" s="115" t="e">
        <f t="shared" si="6"/>
        <v>#DIV/0!</v>
      </c>
      <c r="M37" s="61"/>
      <c r="N37" s="61"/>
      <c r="O37" s="61"/>
      <c r="P37" s="61"/>
      <c r="Q37" s="61"/>
      <c r="R37" s="61"/>
      <c r="S37" s="61"/>
      <c r="T37" s="61"/>
      <c r="U37" s="61"/>
      <c r="W37" s="268">
        <v>1.4142135623730951</v>
      </c>
      <c r="X37" s="269" t="e">
        <f>IF(W37&lt;$H$2,0,Sieving!D31*100/('Sample Data'!$D$25+Sieving!$D$39))</f>
        <v>#DIV/0!</v>
      </c>
      <c r="Y37" s="269">
        <f t="shared" si="7"/>
        <v>0</v>
      </c>
      <c r="Z37" s="269" t="e">
        <f>IF(W37&lt;$H$3,0,Sieving!D31*100/('Sample Data'!$D$25+Sieving!$D$39))</f>
        <v>#DIV/0!</v>
      </c>
      <c r="AA37" s="269">
        <f t="shared" si="8"/>
        <v>0</v>
      </c>
      <c r="AB37" s="269" t="e">
        <f>IF(W37&lt;$H$4,0,Sieving!D31*100/('Sample Data'!$D$25+Sieving!$D$39))</f>
        <v>#DIV/0!</v>
      </c>
      <c r="AC37" s="269">
        <f t="shared" si="9"/>
        <v>0</v>
      </c>
      <c r="AD37" s="269" t="e">
        <f>IF(W37&lt;$H$5,0,Sieving!D31*100/('Sample Data'!$D$25+Sieving!$D$39))</f>
        <v>#DIV/0!</v>
      </c>
      <c r="AE37" s="269">
        <f t="shared" si="10"/>
        <v>0</v>
      </c>
      <c r="AF37" s="269" t="e">
        <f>IF($W37&lt;$H$6,0,Sieving!D31*100/('Sample Data'!$D$25+Sieving!$D$39))</f>
        <v>#DIV/0!</v>
      </c>
      <c r="AG37" s="269">
        <f t="shared" si="11"/>
        <v>0</v>
      </c>
      <c r="AH37" s="269" t="e">
        <f>IF($W37&lt;$H$7,0,Sieving!D31*100/('Sample Data'!$D$25+Sieving!$D$39))</f>
        <v>#DIV/0!</v>
      </c>
      <c r="AI37" s="269">
        <f t="shared" si="12"/>
        <v>0</v>
      </c>
      <c r="AJ37" s="269">
        <f>IF($W37&lt;$H$8,0,Sieving!D31*100/('Sample Data'!$D$25+Sieving!$D$39))</f>
        <v>0</v>
      </c>
      <c r="AK37" s="269" t="e">
        <f t="shared" si="13"/>
        <v>#DIV/0!</v>
      </c>
      <c r="AN37" s="139">
        <v>1410</v>
      </c>
    </row>
    <row r="38" spans="1:40" ht="18" customHeight="1">
      <c r="A38" s="54" t="s">
        <v>119</v>
      </c>
      <c r="B38" s="57">
        <v>10</v>
      </c>
      <c r="C38" s="44">
        <v>-1</v>
      </c>
      <c r="D38" s="116" t="e">
        <f>IF(W38&lt;$D$2,0,Sieving!H32)</f>
        <v>#DIV/0!</v>
      </c>
      <c r="E38" s="203"/>
      <c r="F38" s="140" t="e">
        <f t="shared" si="0"/>
        <v>#DIV/0!</v>
      </c>
      <c r="G38" s="141" t="e">
        <f t="shared" si="1"/>
        <v>#DIV/0!</v>
      </c>
      <c r="H38" s="115" t="e">
        <f t="shared" si="2"/>
        <v>#DIV/0!</v>
      </c>
      <c r="I38" s="115" t="e">
        <f t="shared" si="3"/>
        <v>#DIV/0!</v>
      </c>
      <c r="J38" s="115" t="e">
        <f t="shared" si="4"/>
        <v>#DIV/0!</v>
      </c>
      <c r="K38" s="115" t="e">
        <f t="shared" si="5"/>
        <v>#DIV/0!</v>
      </c>
      <c r="L38" s="115" t="e">
        <f t="shared" si="6"/>
        <v>#DIV/0!</v>
      </c>
      <c r="M38" s="61"/>
      <c r="N38" s="61"/>
      <c r="O38" s="61"/>
      <c r="P38" s="61"/>
      <c r="Q38" s="61"/>
      <c r="R38" s="61"/>
      <c r="S38" s="61"/>
      <c r="T38" s="61"/>
      <c r="U38" s="61"/>
      <c r="W38" s="268">
        <v>2</v>
      </c>
      <c r="X38" s="269" t="e">
        <f>IF(W38&lt;$H$2,0,Sieving!D32*100/('Sample Data'!$D$25+Sieving!$D$39))</f>
        <v>#DIV/0!</v>
      </c>
      <c r="Y38" s="269">
        <f t="shared" si="7"/>
        <v>0</v>
      </c>
      <c r="Z38" s="269" t="e">
        <f>IF(W38&lt;$H$3,0,Sieving!D32*100/('Sample Data'!$D$25+Sieving!$D$39))</f>
        <v>#DIV/0!</v>
      </c>
      <c r="AA38" s="269">
        <f t="shared" si="8"/>
        <v>0</v>
      </c>
      <c r="AB38" s="269" t="e">
        <f>IF(W38&lt;$H$4,0,Sieving!D32*100/('Sample Data'!$D$25+Sieving!$D$39))</f>
        <v>#DIV/0!</v>
      </c>
      <c r="AC38" s="269">
        <f t="shared" si="9"/>
        <v>0</v>
      </c>
      <c r="AD38" s="269" t="e">
        <f>IF(W38&lt;$H$5,0,Sieving!D32*100/('Sample Data'!$D$25+Sieving!$D$39))</f>
        <v>#DIV/0!</v>
      </c>
      <c r="AE38" s="269">
        <f t="shared" si="10"/>
        <v>0</v>
      </c>
      <c r="AF38" s="269" t="e">
        <f>IF($W38&lt;$H$6,0,Sieving!D32*100/('Sample Data'!$D$25+Sieving!$D$39))</f>
        <v>#DIV/0!</v>
      </c>
      <c r="AG38" s="269">
        <f t="shared" si="11"/>
        <v>0</v>
      </c>
      <c r="AH38" s="269" t="e">
        <f>IF($W38&lt;$H$7,0,Sieving!D32*100/('Sample Data'!$D$25+Sieving!$D$39))</f>
        <v>#DIV/0!</v>
      </c>
      <c r="AI38" s="269">
        <f t="shared" si="12"/>
        <v>0</v>
      </c>
      <c r="AJ38" s="269" t="e">
        <f>IF($W38&lt;$H$8,0,Sieving!D32*100/('Sample Data'!$D$25+Sieving!$D$39))</f>
        <v>#DIV/0!</v>
      </c>
      <c r="AK38" s="269">
        <f t="shared" si="13"/>
        <v>0</v>
      </c>
      <c r="AN38" s="139">
        <v>2000</v>
      </c>
    </row>
    <row r="39" spans="1:40" ht="18" customHeight="1">
      <c r="A39" s="54" t="s">
        <v>120</v>
      </c>
      <c r="B39" s="57">
        <v>7</v>
      </c>
      <c r="C39" s="44">
        <v>-1.5</v>
      </c>
      <c r="D39" s="116" t="e">
        <f>IF(W39&lt;$D$2,0,Sieving!H33)</f>
        <v>#DIV/0!</v>
      </c>
      <c r="E39" s="109"/>
      <c r="F39" s="140" t="e">
        <f t="shared" si="0"/>
        <v>#DIV/0!</v>
      </c>
      <c r="G39" s="141" t="e">
        <f t="shared" si="1"/>
        <v>#DIV/0!</v>
      </c>
      <c r="H39" s="115" t="e">
        <f t="shared" si="2"/>
        <v>#DIV/0!</v>
      </c>
      <c r="I39" s="115" t="e">
        <f t="shared" si="3"/>
        <v>#DIV/0!</v>
      </c>
      <c r="J39" s="115" t="e">
        <f t="shared" si="4"/>
        <v>#DIV/0!</v>
      </c>
      <c r="K39" s="115" t="e">
        <f t="shared" si="5"/>
        <v>#DIV/0!</v>
      </c>
      <c r="L39" s="115" t="e">
        <f t="shared" si="6"/>
        <v>#DIV/0!</v>
      </c>
      <c r="M39" s="61"/>
      <c r="N39" s="61"/>
      <c r="O39" s="61"/>
      <c r="P39" s="61"/>
      <c r="Q39" s="61"/>
      <c r="R39" s="61"/>
      <c r="S39" s="61"/>
      <c r="T39" s="61"/>
      <c r="U39" s="61"/>
      <c r="W39" s="268">
        <v>2.82842712474619</v>
      </c>
      <c r="X39" s="269" t="e">
        <f>IF(W39&lt;$H$2,0,Sieving!D33*100/('Sample Data'!$D$25+Sieving!$D$39))</f>
        <v>#DIV/0!</v>
      </c>
      <c r="Y39" s="269">
        <f t="shared" si="7"/>
        <v>0</v>
      </c>
      <c r="Z39" s="269" t="e">
        <f>IF(W39&lt;$H$3,0,Sieving!D33*100/('Sample Data'!$D$25+Sieving!$D$39))</f>
        <v>#DIV/0!</v>
      </c>
      <c r="AA39" s="269">
        <f t="shared" si="8"/>
        <v>0</v>
      </c>
      <c r="AB39" s="269" t="e">
        <f>IF(W39&lt;$H$4,0,Sieving!D33*100/('Sample Data'!$D$25+Sieving!$D$39))</f>
        <v>#DIV/0!</v>
      </c>
      <c r="AC39" s="269">
        <f t="shared" si="9"/>
        <v>0</v>
      </c>
      <c r="AD39" s="269" t="e">
        <f>IF(W39&lt;$H$5,0,Sieving!D33*100/('Sample Data'!$D$25+Sieving!$D$39))</f>
        <v>#DIV/0!</v>
      </c>
      <c r="AE39" s="269">
        <f t="shared" si="10"/>
        <v>0</v>
      </c>
      <c r="AF39" s="269" t="e">
        <f>IF($W39&lt;$H$6,0,Sieving!D33*100/('Sample Data'!$D$25+Sieving!$D$39))</f>
        <v>#DIV/0!</v>
      </c>
      <c r="AG39" s="269">
        <f t="shared" si="11"/>
        <v>0</v>
      </c>
      <c r="AH39" s="269" t="e">
        <f>IF($W39&lt;$H$7,0,Sieving!D33*100/('Sample Data'!$D$25+Sieving!$D$39))</f>
        <v>#DIV/0!</v>
      </c>
      <c r="AI39" s="269">
        <f t="shared" si="12"/>
        <v>0</v>
      </c>
      <c r="AJ39" s="269" t="e">
        <f>IF($W39&lt;$H$8,0,Sieving!D33*100/('Sample Data'!$D$25+Sieving!$D$39))</f>
        <v>#DIV/0!</v>
      </c>
      <c r="AK39" s="269">
        <f t="shared" si="13"/>
        <v>0</v>
      </c>
      <c r="AN39" s="139">
        <v>2800</v>
      </c>
    </row>
    <row r="40" spans="1:40" ht="18" customHeight="1">
      <c r="A40" s="54" t="s">
        <v>121</v>
      </c>
      <c r="B40" s="57">
        <v>5</v>
      </c>
      <c r="C40" s="44">
        <v>-2</v>
      </c>
      <c r="D40" s="116" t="e">
        <f>IF(W40&lt;$D$2,0,Sieving!H34)</f>
        <v>#DIV/0!</v>
      </c>
      <c r="E40" s="109"/>
      <c r="F40" s="140" t="e">
        <f t="shared" si="0"/>
        <v>#DIV/0!</v>
      </c>
      <c r="G40" s="141" t="e">
        <f t="shared" si="1"/>
        <v>#DIV/0!</v>
      </c>
      <c r="H40" s="115" t="e">
        <f t="shared" si="2"/>
        <v>#DIV/0!</v>
      </c>
      <c r="I40" s="115" t="e">
        <f t="shared" si="3"/>
        <v>#DIV/0!</v>
      </c>
      <c r="J40" s="115" t="e">
        <f t="shared" si="4"/>
        <v>#DIV/0!</v>
      </c>
      <c r="K40" s="115" t="e">
        <f t="shared" si="5"/>
        <v>#DIV/0!</v>
      </c>
      <c r="L40" s="115" t="e">
        <f t="shared" si="6"/>
        <v>#DIV/0!</v>
      </c>
      <c r="M40" s="61"/>
      <c r="N40" s="61"/>
      <c r="O40" s="61"/>
      <c r="P40" s="61"/>
      <c r="Q40" s="61"/>
      <c r="R40" s="61"/>
      <c r="S40" s="61"/>
      <c r="T40" s="61"/>
      <c r="U40" s="61"/>
      <c r="W40" s="268">
        <v>4</v>
      </c>
      <c r="X40" s="269" t="e">
        <f>IF(W40&lt;$H$2,0,Sieving!D34*100/('Sample Data'!$D$25+Sieving!$D$39))</f>
        <v>#DIV/0!</v>
      </c>
      <c r="Y40" s="269">
        <f t="shared" si="7"/>
        <v>0</v>
      </c>
      <c r="Z40" s="269" t="e">
        <f>IF(W40&lt;$H$3,0,Sieving!D34*100/('Sample Data'!$D$25+Sieving!$D$39))</f>
        <v>#DIV/0!</v>
      </c>
      <c r="AA40" s="269">
        <f t="shared" si="8"/>
        <v>0</v>
      </c>
      <c r="AB40" s="269" t="e">
        <f>IF(W40&lt;$H$4,0,Sieving!D34*100/('Sample Data'!$D$25+Sieving!$D$39))</f>
        <v>#DIV/0!</v>
      </c>
      <c r="AC40" s="269">
        <f t="shared" si="9"/>
        <v>0</v>
      </c>
      <c r="AD40" s="269" t="e">
        <f>IF(W40&lt;$H$5,0,Sieving!D34*100/('Sample Data'!$D$25+Sieving!$D$39))</f>
        <v>#DIV/0!</v>
      </c>
      <c r="AE40" s="269">
        <f t="shared" si="10"/>
        <v>0</v>
      </c>
      <c r="AF40" s="269" t="e">
        <f>IF($W40&lt;$H$6,0,Sieving!D34*100/('Sample Data'!$D$25+Sieving!$D$39))</f>
        <v>#DIV/0!</v>
      </c>
      <c r="AG40" s="269">
        <f t="shared" si="11"/>
        <v>0</v>
      </c>
      <c r="AH40" s="269" t="e">
        <f>IF($W40&lt;$H$7,0,Sieving!D34*100/('Sample Data'!$D$25+Sieving!$D$39))</f>
        <v>#DIV/0!</v>
      </c>
      <c r="AI40" s="269">
        <f t="shared" si="12"/>
        <v>0</v>
      </c>
      <c r="AJ40" s="269" t="e">
        <f>IF($W40&lt;$H$8,0,Sieving!D34*100/('Sample Data'!$D$25+Sieving!$D$39))</f>
        <v>#DIV/0!</v>
      </c>
      <c r="AK40" s="269">
        <f t="shared" si="13"/>
        <v>0</v>
      </c>
      <c r="AN40" s="139">
        <v>4000</v>
      </c>
    </row>
    <row r="41" spans="1:40" ht="18" customHeight="1">
      <c r="A41" s="54" t="s">
        <v>122</v>
      </c>
      <c r="B41" s="58"/>
      <c r="C41" s="44">
        <v>-2.5</v>
      </c>
      <c r="D41" s="116" t="e">
        <f>IF(W41&lt;$D$2,0,Sieving!H35)</f>
        <v>#DIV/0!</v>
      </c>
      <c r="E41" s="109"/>
      <c r="F41" s="140" t="e">
        <f t="shared" si="0"/>
        <v>#DIV/0!</v>
      </c>
      <c r="G41" s="141" t="e">
        <f t="shared" si="1"/>
        <v>#DIV/0!</v>
      </c>
      <c r="H41" s="115" t="e">
        <f t="shared" si="2"/>
        <v>#DIV/0!</v>
      </c>
      <c r="I41" s="115" t="e">
        <f t="shared" si="3"/>
        <v>#DIV/0!</v>
      </c>
      <c r="J41" s="115" t="e">
        <f t="shared" si="4"/>
        <v>#DIV/0!</v>
      </c>
      <c r="K41" s="115" t="e">
        <f t="shared" si="5"/>
        <v>#DIV/0!</v>
      </c>
      <c r="L41" s="115" t="e">
        <f t="shared" si="6"/>
        <v>#DIV/0!</v>
      </c>
      <c r="M41" s="61"/>
      <c r="N41" s="61"/>
      <c r="O41" s="61"/>
      <c r="P41" s="61"/>
      <c r="Q41" s="61"/>
      <c r="R41" s="61"/>
      <c r="S41" s="61"/>
      <c r="T41" s="61"/>
      <c r="U41" s="61"/>
      <c r="W41" s="268">
        <v>5.656854249492381</v>
      </c>
      <c r="X41" s="269" t="e">
        <f>IF(W41&lt;$H$2,0,Sieving!D35*100/('Sample Data'!$D$25+Sieving!$D$39))</f>
        <v>#DIV/0!</v>
      </c>
      <c r="Y41" s="269">
        <f t="shared" si="7"/>
        <v>0</v>
      </c>
      <c r="Z41" s="269" t="e">
        <f>IF(W41&lt;$H$3,0,Sieving!D35*100/('Sample Data'!$D$25+Sieving!$D$39))</f>
        <v>#DIV/0!</v>
      </c>
      <c r="AA41" s="269">
        <f t="shared" si="8"/>
        <v>0</v>
      </c>
      <c r="AB41" s="269" t="e">
        <f>IF(W41&lt;$H$4,0,Sieving!D35*100/('Sample Data'!$D$25+Sieving!$D$39))</f>
        <v>#DIV/0!</v>
      </c>
      <c r="AC41" s="269">
        <f t="shared" si="9"/>
        <v>0</v>
      </c>
      <c r="AD41" s="269" t="e">
        <f>IF(W41&lt;$H$5,0,Sieving!D35*100/('Sample Data'!$D$25+Sieving!$D$39))</f>
        <v>#DIV/0!</v>
      </c>
      <c r="AE41" s="269">
        <f t="shared" si="10"/>
        <v>0</v>
      </c>
      <c r="AF41" s="269" t="e">
        <f>IF($W41&lt;$H$6,0,Sieving!D35*100/('Sample Data'!$D$25+Sieving!$D$39))</f>
        <v>#DIV/0!</v>
      </c>
      <c r="AG41" s="269">
        <f t="shared" si="11"/>
        <v>0</v>
      </c>
      <c r="AH41" s="269" t="e">
        <f>IF($W41&lt;$H$7,0,Sieving!D35*100/('Sample Data'!$D$25+Sieving!$D$39))</f>
        <v>#DIV/0!</v>
      </c>
      <c r="AI41" s="269">
        <f t="shared" si="12"/>
        <v>0</v>
      </c>
      <c r="AJ41" s="269" t="e">
        <f>IF($W41&lt;$H$8,0,Sieving!D35*100/('Sample Data'!$D$25+Sieving!$D$39))</f>
        <v>#DIV/0!</v>
      </c>
      <c r="AK41" s="269">
        <f t="shared" si="13"/>
        <v>0</v>
      </c>
      <c r="AN41" s="139">
        <v>5610</v>
      </c>
    </row>
    <row r="42" spans="1:40" ht="18" customHeight="1">
      <c r="A42" s="54" t="s">
        <v>123</v>
      </c>
      <c r="B42" s="58"/>
      <c r="C42" s="44">
        <v>-3</v>
      </c>
      <c r="D42" s="116" t="e">
        <f>IF(W42&lt;$D$2,0,Sieving!H36)</f>
        <v>#DIV/0!</v>
      </c>
      <c r="E42" s="109"/>
      <c r="F42" s="140" t="e">
        <f t="shared" si="0"/>
        <v>#DIV/0!</v>
      </c>
      <c r="G42" s="141" t="e">
        <f t="shared" si="1"/>
        <v>#DIV/0!</v>
      </c>
      <c r="H42" s="115" t="e">
        <f t="shared" si="2"/>
        <v>#DIV/0!</v>
      </c>
      <c r="I42" s="115" t="e">
        <f t="shared" si="3"/>
        <v>#DIV/0!</v>
      </c>
      <c r="J42" s="115" t="e">
        <f t="shared" si="4"/>
        <v>#DIV/0!</v>
      </c>
      <c r="K42" s="115" t="e">
        <f t="shared" si="5"/>
        <v>#DIV/0!</v>
      </c>
      <c r="L42" s="115" t="e">
        <f t="shared" si="6"/>
        <v>#DIV/0!</v>
      </c>
      <c r="M42" s="61"/>
      <c r="N42" s="61"/>
      <c r="O42" s="61"/>
      <c r="P42" s="61"/>
      <c r="Q42" s="61"/>
      <c r="R42" s="61"/>
      <c r="S42" s="61"/>
      <c r="T42" s="61"/>
      <c r="U42" s="61"/>
      <c r="W42" s="268">
        <v>8</v>
      </c>
      <c r="X42" s="269" t="e">
        <f>IF(W42&lt;$H$2,0,Sieving!D36*100/('Sample Data'!$D$25+Sieving!$D$39))</f>
        <v>#DIV/0!</v>
      </c>
      <c r="Y42" s="269">
        <f t="shared" si="7"/>
        <v>0</v>
      </c>
      <c r="Z42" s="269" t="e">
        <f>IF(W42&lt;$H$3,0,Sieving!D36*100/('Sample Data'!$D$25+Sieving!$D$39))</f>
        <v>#DIV/0!</v>
      </c>
      <c r="AA42" s="269">
        <f t="shared" si="8"/>
        <v>0</v>
      </c>
      <c r="AB42" s="269" t="e">
        <f>IF(W42&lt;$H$4,0,Sieving!D36*100/('Sample Data'!$D$25+Sieving!$D$39))</f>
        <v>#DIV/0!</v>
      </c>
      <c r="AC42" s="269">
        <f t="shared" si="9"/>
        <v>0</v>
      </c>
      <c r="AD42" s="269" t="e">
        <f>IF(W42&lt;$H$5,0,Sieving!D36*100/('Sample Data'!$D$25+Sieving!$D$39))</f>
        <v>#DIV/0!</v>
      </c>
      <c r="AE42" s="269">
        <f t="shared" si="10"/>
        <v>0</v>
      </c>
      <c r="AF42" s="269" t="e">
        <f>IF($W42&lt;$H$6,0,Sieving!D36*100/('Sample Data'!$D$25+Sieving!$D$39))</f>
        <v>#DIV/0!</v>
      </c>
      <c r="AG42" s="269">
        <f t="shared" si="11"/>
        <v>0</v>
      </c>
      <c r="AH42" s="269" t="e">
        <f>IF($W42&lt;$H$7,0,Sieving!D36*100/('Sample Data'!$D$25+Sieving!$D$39))</f>
        <v>#DIV/0!</v>
      </c>
      <c r="AI42" s="269">
        <f t="shared" si="12"/>
        <v>0</v>
      </c>
      <c r="AJ42" s="269" t="e">
        <f>IF($W42&lt;$H$8,0,Sieving!D36*100/('Sample Data'!$D$25+Sieving!$D$39))</f>
        <v>#DIV/0!</v>
      </c>
      <c r="AK42" s="269">
        <f t="shared" si="13"/>
        <v>0</v>
      </c>
      <c r="AN42" s="139">
        <v>7920</v>
      </c>
    </row>
    <row r="43" spans="1:40" ht="18" customHeight="1">
      <c r="A43" s="54" t="s">
        <v>124</v>
      </c>
      <c r="B43" s="58"/>
      <c r="C43" s="44">
        <v>-3.5</v>
      </c>
      <c r="D43" s="116" t="e">
        <f>IF(W43&lt;$D$2,0,Sieving!H37)</f>
        <v>#DIV/0!</v>
      </c>
      <c r="E43" s="109"/>
      <c r="F43" s="140" t="e">
        <f t="shared" si="0"/>
        <v>#DIV/0!</v>
      </c>
      <c r="G43" s="141" t="e">
        <f t="shared" si="1"/>
        <v>#DIV/0!</v>
      </c>
      <c r="H43" s="115" t="e">
        <f t="shared" si="2"/>
        <v>#DIV/0!</v>
      </c>
      <c r="I43" s="115" t="e">
        <f t="shared" si="3"/>
        <v>#DIV/0!</v>
      </c>
      <c r="J43" s="115" t="e">
        <f t="shared" si="4"/>
        <v>#DIV/0!</v>
      </c>
      <c r="K43" s="115" t="e">
        <f t="shared" si="5"/>
        <v>#DIV/0!</v>
      </c>
      <c r="L43" s="115" t="e">
        <f t="shared" si="6"/>
        <v>#DIV/0!</v>
      </c>
      <c r="M43" s="61"/>
      <c r="N43" s="61"/>
      <c r="O43" s="61"/>
      <c r="P43" s="61"/>
      <c r="Q43" s="61"/>
      <c r="R43" s="61"/>
      <c r="S43" s="61"/>
      <c r="T43" s="61"/>
      <c r="U43" s="61"/>
      <c r="W43" s="268">
        <v>11.31370849898476</v>
      </c>
      <c r="X43" s="269" t="e">
        <f>IF(W43&lt;$H$2,0,Sieving!D37*100/('Sample Data'!$D$25+Sieving!$D$39))</f>
        <v>#DIV/0!</v>
      </c>
      <c r="Y43" s="269">
        <f t="shared" si="7"/>
        <v>0</v>
      </c>
      <c r="Z43" s="269" t="e">
        <f>IF(W43&lt;$H$3,0,Sieving!D37*100/('Sample Data'!$D$25+Sieving!$D$39))</f>
        <v>#DIV/0!</v>
      </c>
      <c r="AA43" s="269">
        <f t="shared" si="8"/>
        <v>0</v>
      </c>
      <c r="AB43" s="269" t="e">
        <f>IF(W43&lt;$H$4,0,Sieving!D37*100/('Sample Data'!$D$25+Sieving!$D$39))</f>
        <v>#DIV/0!</v>
      </c>
      <c r="AC43" s="269">
        <f t="shared" si="9"/>
        <v>0</v>
      </c>
      <c r="AD43" s="269" t="e">
        <f>IF(W43&lt;$H$5,0,Sieving!D37*100/('Sample Data'!$D$25+Sieving!$D$39))</f>
        <v>#DIV/0!</v>
      </c>
      <c r="AE43" s="269">
        <f t="shared" si="10"/>
        <v>0</v>
      </c>
      <c r="AF43" s="269" t="e">
        <f>IF($W43&lt;$H$6,0,Sieving!D37*100/('Sample Data'!$D$25+Sieving!$D$39))</f>
        <v>#DIV/0!</v>
      </c>
      <c r="AG43" s="269">
        <f t="shared" si="11"/>
        <v>0</v>
      </c>
      <c r="AH43" s="269" t="e">
        <f>IF($W43&lt;$H$7,0,Sieving!D37*100/('Sample Data'!$D$25+Sieving!$D$39))</f>
        <v>#DIV/0!</v>
      </c>
      <c r="AI43" s="269">
        <f t="shared" si="12"/>
        <v>0</v>
      </c>
      <c r="AJ43" s="269" t="e">
        <f>IF($W43&lt;$H$8,0,Sieving!D37*100/('Sample Data'!$D$25+Sieving!$D$39))</f>
        <v>#DIV/0!</v>
      </c>
      <c r="AK43" s="269">
        <f t="shared" si="13"/>
        <v>0</v>
      </c>
      <c r="AN43" s="139">
        <v>11200</v>
      </c>
    </row>
    <row r="44" spans="1:40" ht="18" customHeight="1" thickBot="1">
      <c r="A44" s="55" t="s">
        <v>125</v>
      </c>
      <c r="B44" s="64"/>
      <c r="C44" s="45" t="s">
        <v>12</v>
      </c>
      <c r="D44" s="116" t="e">
        <f>IF(W44&lt;$D$2,0,Sieving!H38)</f>
        <v>#DIV/0!</v>
      </c>
      <c r="E44" s="109"/>
      <c r="F44" s="140" t="e">
        <f t="shared" si="0"/>
        <v>#DIV/0!</v>
      </c>
      <c r="G44" s="141" t="e">
        <f t="shared" si="1"/>
        <v>#DIV/0!</v>
      </c>
      <c r="H44" s="115" t="e">
        <f t="shared" si="2"/>
        <v>#DIV/0!</v>
      </c>
      <c r="I44" s="115" t="e">
        <f t="shared" si="3"/>
        <v>#DIV/0!</v>
      </c>
      <c r="J44" s="115" t="e">
        <f t="shared" si="4"/>
        <v>#DIV/0!</v>
      </c>
      <c r="K44" s="115" t="e">
        <f t="shared" si="5"/>
        <v>#DIV/0!</v>
      </c>
      <c r="L44" s="115" t="e">
        <f t="shared" si="6"/>
        <v>#DIV/0!</v>
      </c>
      <c r="M44" s="61"/>
      <c r="N44" s="61"/>
      <c r="O44" s="61"/>
      <c r="P44" s="61"/>
      <c r="Q44" s="61"/>
      <c r="R44" s="61"/>
      <c r="S44" s="61"/>
      <c r="T44" s="61"/>
      <c r="U44" s="61"/>
      <c r="W44" s="268">
        <v>30.00048828125</v>
      </c>
      <c r="X44" s="269" t="e">
        <f>IF(W44&lt;$H$2,0,Sieving!D38*100/('Sample Data'!$D$25+Sieving!$D$39))</f>
        <v>#DIV/0!</v>
      </c>
      <c r="Y44" s="269">
        <f t="shared" si="7"/>
        <v>0</v>
      </c>
      <c r="Z44" s="269" t="e">
        <f>IF(W44&lt;$H$3,0,Sieving!D38*100/('Sample Data'!$D$25+Sieving!$D$39))</f>
        <v>#DIV/0!</v>
      </c>
      <c r="AA44" s="269">
        <f t="shared" si="8"/>
        <v>0</v>
      </c>
      <c r="AB44" s="269" t="e">
        <f>IF(W44&lt;$H$4,0,Sieving!D38*100/('Sample Data'!$D$25+Sieving!$D$39))</f>
        <v>#DIV/0!</v>
      </c>
      <c r="AC44" s="269">
        <f t="shared" si="9"/>
        <v>0</v>
      </c>
      <c r="AD44" s="269" t="e">
        <f>IF(W44&lt;$H$5,0,Sieving!D38*100/('Sample Data'!$D$25+Sieving!$D$39))</f>
        <v>#DIV/0!</v>
      </c>
      <c r="AE44" s="269">
        <f t="shared" si="10"/>
        <v>0</v>
      </c>
      <c r="AF44" s="269" t="e">
        <f>IF($W44&lt;$H$6,0,Sieving!D38*100/('Sample Data'!$D$25+Sieving!$D$39))</f>
        <v>#DIV/0!</v>
      </c>
      <c r="AG44" s="269">
        <f t="shared" si="11"/>
        <v>0</v>
      </c>
      <c r="AH44" s="269" t="e">
        <f>IF($W44&lt;$H$7,0,Sieving!D38*100/('Sample Data'!$D$25+Sieving!$D$39))</f>
        <v>#DIV/0!</v>
      </c>
      <c r="AI44" s="269">
        <f t="shared" si="12"/>
        <v>0</v>
      </c>
      <c r="AJ44" s="269" t="e">
        <f>IF($W44&lt;$H$8,0,Sieving!D38*100/('Sample Data'!$D$25+Sieving!$D$39))</f>
        <v>#DIV/0!</v>
      </c>
      <c r="AK44" s="269">
        <f t="shared" si="13"/>
        <v>0</v>
      </c>
      <c r="AN44" s="139">
        <v>15850</v>
      </c>
    </row>
    <row r="45" spans="3:37" ht="24" customHeight="1">
      <c r="C45" s="407" t="s">
        <v>44</v>
      </c>
      <c r="D45" s="388" t="e">
        <f>SUM(D26:D44)</f>
        <v>#DIV/0!</v>
      </c>
      <c r="E45" s="388" t="e">
        <f>SUM(E14:E44)</f>
        <v>#DIV/0!</v>
      </c>
      <c r="F45" s="391" t="e">
        <f>SUM(F14:F44)</f>
        <v>#DIV/0!</v>
      </c>
      <c r="G45" s="359" t="e">
        <f aca="true" t="shared" si="14" ref="G45:L45">SUM(G14:G44)</f>
        <v>#DIV/0!</v>
      </c>
      <c r="H45" s="359" t="e">
        <f t="shared" si="14"/>
        <v>#DIV/0!</v>
      </c>
      <c r="I45" s="359" t="e">
        <f t="shared" si="14"/>
        <v>#DIV/0!</v>
      </c>
      <c r="J45" s="359" t="e">
        <f t="shared" si="14"/>
        <v>#DIV/0!</v>
      </c>
      <c r="K45" s="359" t="e">
        <f t="shared" si="14"/>
        <v>#DIV/0!</v>
      </c>
      <c r="L45" s="359" t="e">
        <f t="shared" si="14"/>
        <v>#DIV/0!</v>
      </c>
      <c r="M45" s="86"/>
      <c r="N45" s="86"/>
      <c r="O45" s="86"/>
      <c r="P45" s="86"/>
      <c r="Q45" s="86"/>
      <c r="R45" s="86"/>
      <c r="S45" s="86"/>
      <c r="T45" s="86"/>
      <c r="U45" s="86"/>
      <c r="W45" s="437" t="s">
        <v>14</v>
      </c>
      <c r="X45" s="361" t="e">
        <f aca="true" t="shared" si="15" ref="X45:AK45">SUM(X14:X44)</f>
        <v>#DIV/0!</v>
      </c>
      <c r="Y45" s="361" t="e">
        <f t="shared" si="15"/>
        <v>#DIV/0!</v>
      </c>
      <c r="Z45" s="361" t="e">
        <f t="shared" si="15"/>
        <v>#DIV/0!</v>
      </c>
      <c r="AA45" s="361" t="e">
        <f t="shared" si="15"/>
        <v>#DIV/0!</v>
      </c>
      <c r="AB45" s="361" t="e">
        <f t="shared" si="15"/>
        <v>#DIV/0!</v>
      </c>
      <c r="AC45" s="361" t="e">
        <f t="shared" si="15"/>
        <v>#DIV/0!</v>
      </c>
      <c r="AD45" s="361" t="e">
        <f t="shared" si="15"/>
        <v>#DIV/0!</v>
      </c>
      <c r="AE45" s="361" t="e">
        <f t="shared" si="15"/>
        <v>#DIV/0!</v>
      </c>
      <c r="AF45" s="361" t="e">
        <f t="shared" si="15"/>
        <v>#DIV/0!</v>
      </c>
      <c r="AG45" s="361" t="e">
        <f t="shared" si="15"/>
        <v>#DIV/0!</v>
      </c>
      <c r="AH45" s="361" t="e">
        <f t="shared" si="15"/>
        <v>#DIV/0!</v>
      </c>
      <c r="AI45" s="361" t="e">
        <f t="shared" si="15"/>
        <v>#DIV/0!</v>
      </c>
      <c r="AJ45" s="361" t="e">
        <f t="shared" si="15"/>
        <v>#DIV/0!</v>
      </c>
      <c r="AK45" s="435" t="e">
        <f t="shared" si="15"/>
        <v>#DIV/0!</v>
      </c>
    </row>
    <row r="46" spans="3:37" ht="20.25" customHeight="1" thickBot="1">
      <c r="C46" s="408"/>
      <c r="D46" s="389"/>
      <c r="E46" s="389"/>
      <c r="F46" s="392"/>
      <c r="G46" s="360"/>
      <c r="H46" s="360"/>
      <c r="I46" s="360"/>
      <c r="J46" s="360"/>
      <c r="K46" s="360"/>
      <c r="L46" s="360"/>
      <c r="M46" s="86"/>
      <c r="N46" s="86"/>
      <c r="O46" s="86"/>
      <c r="P46" s="86"/>
      <c r="Q46" s="86"/>
      <c r="R46" s="86"/>
      <c r="S46" s="86"/>
      <c r="T46" s="86"/>
      <c r="U46" s="86"/>
      <c r="W46" s="43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436"/>
    </row>
    <row r="47" spans="3:21" ht="6" customHeight="1">
      <c r="C47" s="85"/>
      <c r="D47" s="86"/>
      <c r="E47" s="86"/>
      <c r="F47" s="87"/>
      <c r="G47" s="88"/>
      <c r="H47" s="88"/>
      <c r="I47" s="88"/>
      <c r="J47" s="88"/>
      <c r="K47" s="86"/>
      <c r="L47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.75" customHeight="1">
      <c r="A48" s="8"/>
      <c r="B48" s="9"/>
      <c r="C48" s="137"/>
      <c r="D48" s="63"/>
      <c r="E48" s="63"/>
      <c r="F48" s="10"/>
      <c r="G48" s="76"/>
      <c r="H48" s="76"/>
      <c r="I48" s="76"/>
      <c r="J48" s="76"/>
      <c r="K48" s="9"/>
      <c r="L48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10" ht="22.5" customHeight="1" hidden="1">
      <c r="A49" s="384" t="s">
        <v>23</v>
      </c>
      <c r="B49" s="385"/>
      <c r="C49" s="77"/>
      <c r="D49" s="77"/>
      <c r="E49" s="77"/>
      <c r="F49" s="47"/>
      <c r="G49" s="77"/>
      <c r="H49" s="77"/>
      <c r="I49" s="77"/>
      <c r="J49" s="9"/>
    </row>
    <row r="50" spans="1:23" s="43" customFormat="1" ht="18" customHeight="1" hidden="1">
      <c r="A50" s="79" t="s">
        <v>20</v>
      </c>
      <c r="B50" s="83" t="e">
        <f>Sieving!#REF!</f>
        <v>#REF!</v>
      </c>
      <c r="C50" s="82" t="e">
        <f>Sieving!#REF!</f>
        <v>#REF!</v>
      </c>
      <c r="D50" s="80"/>
      <c r="E50" s="80"/>
      <c r="F50" s="37"/>
      <c r="G50" s="84"/>
      <c r="H50" s="84"/>
      <c r="I50" s="84"/>
      <c r="J50" s="47"/>
      <c r="K50" s="110"/>
      <c r="V50"/>
      <c r="W50" s="264"/>
    </row>
    <row r="51" spans="1:23" s="43" customFormat="1" ht="18" customHeight="1" hidden="1">
      <c r="A51" s="79" t="s">
        <v>21</v>
      </c>
      <c r="B51" s="83" t="e">
        <f>Sieving!#REF!</f>
        <v>#REF!</v>
      </c>
      <c r="C51" s="82" t="e">
        <f>Sieving!#REF!</f>
        <v>#REF!</v>
      </c>
      <c r="D51" s="81"/>
      <c r="E51" s="81"/>
      <c r="F51" s="37"/>
      <c r="G51" s="84"/>
      <c r="H51" s="84"/>
      <c r="I51" s="84"/>
      <c r="J51" s="47"/>
      <c r="K51" s="110"/>
      <c r="V51"/>
      <c r="W51" s="264"/>
    </row>
    <row r="52" spans="1:23" s="111" customFormat="1" ht="23.25" customHeight="1">
      <c r="A52" s="1"/>
      <c r="B52" s="1"/>
      <c r="C52" s="1"/>
      <c r="D52" s="61"/>
      <c r="E52" s="61"/>
      <c r="F52" s="2"/>
      <c r="G52" s="38"/>
      <c r="H52" s="38"/>
      <c r="I52" s="38"/>
      <c r="J52" s="2"/>
      <c r="K52" s="110"/>
      <c r="V52"/>
      <c r="W52" s="265"/>
    </row>
    <row r="53" spans="1:23" s="11" customFormat="1" ht="23.25" customHeight="1">
      <c r="A53" s="1"/>
      <c r="B53" s="1"/>
      <c r="C53" s="1"/>
      <c r="D53" s="62"/>
      <c r="E53" s="62"/>
      <c r="F53" s="1"/>
      <c r="G53" s="75"/>
      <c r="H53" s="75"/>
      <c r="I53" s="75"/>
      <c r="J53" s="1"/>
      <c r="K53"/>
      <c r="M53" s="111"/>
      <c r="N53" s="111"/>
      <c r="O53" s="111"/>
      <c r="P53" s="111"/>
      <c r="Q53" s="111"/>
      <c r="R53" s="111"/>
      <c r="S53" s="111"/>
      <c r="T53" s="111"/>
      <c r="U53" s="111"/>
      <c r="V53"/>
      <c r="W53" s="266"/>
    </row>
  </sheetData>
  <sheetProtection/>
  <mergeCells count="61">
    <mergeCell ref="L11:L12"/>
    <mergeCell ref="AF11:AF12"/>
    <mergeCell ref="Y11:Y12"/>
    <mergeCell ref="W45:W46"/>
    <mergeCell ref="X45:X46"/>
    <mergeCell ref="Y45:Y46"/>
    <mergeCell ref="AF45:AF46"/>
    <mergeCell ref="AG45:AG46"/>
    <mergeCell ref="AD11:AD12"/>
    <mergeCell ref="AE11:AE12"/>
    <mergeCell ref="AK11:AK12"/>
    <mergeCell ref="AJ45:AJ46"/>
    <mergeCell ref="AK45:AK46"/>
    <mergeCell ref="AH11:AH12"/>
    <mergeCell ref="AI11:AI12"/>
    <mergeCell ref="AH45:AH46"/>
    <mergeCell ref="AI45:AI46"/>
    <mergeCell ref="AJ11:AJ12"/>
    <mergeCell ref="AD45:AD46"/>
    <mergeCell ref="AE45:AE46"/>
    <mergeCell ref="AB11:AB12"/>
    <mergeCell ref="AC11:AC12"/>
    <mergeCell ref="AB45:AB46"/>
    <mergeCell ref="AC45:AC46"/>
    <mergeCell ref="AG11:AG12"/>
    <mergeCell ref="Z11:Z12"/>
    <mergeCell ref="AA11:AA12"/>
    <mergeCell ref="Z45:Z46"/>
    <mergeCell ref="AA45:AA46"/>
    <mergeCell ref="A1:L1"/>
    <mergeCell ref="E2:G2"/>
    <mergeCell ref="G11:G12"/>
    <mergeCell ref="H11:H12"/>
    <mergeCell ref="I11:I12"/>
    <mergeCell ref="A2:C2"/>
    <mergeCell ref="W11:W13"/>
    <mergeCell ref="X11:X12"/>
    <mergeCell ref="J3:L8"/>
    <mergeCell ref="E11:E13"/>
    <mergeCell ref="E5:G8"/>
    <mergeCell ref="I45:I46"/>
    <mergeCell ref="K45:K46"/>
    <mergeCell ref="L45:L46"/>
    <mergeCell ref="J11:J12"/>
    <mergeCell ref="K11:K12"/>
    <mergeCell ref="B11:B13"/>
    <mergeCell ref="C11:C13"/>
    <mergeCell ref="A11:A13"/>
    <mergeCell ref="A5:D8"/>
    <mergeCell ref="H45:H46"/>
    <mergeCell ref="C45:C46"/>
    <mergeCell ref="AN10:AN12"/>
    <mergeCell ref="A49:B49"/>
    <mergeCell ref="D11:D13"/>
    <mergeCell ref="F11:F12"/>
    <mergeCell ref="E45:E46"/>
    <mergeCell ref="G45:G46"/>
    <mergeCell ref="Q12:T12"/>
    <mergeCell ref="J45:J46"/>
    <mergeCell ref="F45:F46"/>
    <mergeCell ref="D45:D46"/>
  </mergeCells>
  <printOptions horizontalCentered="1" verticalCentered="1"/>
  <pageMargins left="0.7874015748031497" right="0.7874015748031497" top="0.7874015748031497" bottom="0.7874015748031497" header="0" footer="0"/>
  <pageSetup errors="blank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BJ53"/>
  <sheetViews>
    <sheetView zoomScale="75" zoomScaleNormal="75" zoomScalePageLayoutView="0" workbookViewId="0" topLeftCell="B1">
      <selection activeCell="M2" sqref="M1:AN16384"/>
    </sheetView>
  </sheetViews>
  <sheetFormatPr defaultColWidth="9.140625" defaultRowHeight="18" customHeight="1"/>
  <cols>
    <col min="1" max="1" width="14.7109375" style="282" hidden="1" customWidth="1"/>
    <col min="2" max="2" width="9.140625" style="272" customWidth="1"/>
    <col min="3" max="3" width="15.28125" style="1" customWidth="1"/>
    <col min="4" max="4" width="13.7109375" style="62" customWidth="1"/>
    <col min="5" max="5" width="13.421875" style="62" customWidth="1"/>
    <col min="6" max="6" width="13.28125" style="1" customWidth="1"/>
    <col min="7" max="9" width="13.28125" style="75" customWidth="1"/>
    <col min="10" max="10" width="13.28125" style="1" customWidth="1"/>
    <col min="11" max="11" width="13.28125" style="0" customWidth="1"/>
    <col min="12" max="12" width="14.140625" style="40" customWidth="1"/>
    <col min="13" max="31" width="0" style="40" hidden="1" customWidth="1"/>
    <col min="32" max="33" width="11.8515625" style="40" hidden="1" customWidth="1"/>
    <col min="34" max="39" width="0" style="40" hidden="1" customWidth="1"/>
    <col min="40" max="40" width="9.421875" style="40" hidden="1" customWidth="1"/>
    <col min="41" max="42" width="0" style="40" hidden="1" customWidth="1"/>
    <col min="43" max="46" width="11.00390625" style="40" hidden="1" customWidth="1"/>
    <col min="47" max="48" width="11.140625" style="40" hidden="1" customWidth="1"/>
    <col min="49" max="50" width="11.00390625" style="40" hidden="1" customWidth="1"/>
    <col min="51" max="52" width="2.140625" style="40" customWidth="1"/>
    <col min="53" max="53" width="13.28125" style="1" customWidth="1"/>
    <col min="54" max="56" width="13.28125" style="75" customWidth="1"/>
    <col min="57" max="57" width="13.28125" style="1" customWidth="1"/>
    <col min="58" max="58" width="13.28125" style="0" customWidth="1"/>
    <col min="59" max="61" width="14.140625" style="40" customWidth="1"/>
    <col min="62" max="16384" width="9.140625" style="40" customWidth="1"/>
  </cols>
  <sheetData>
    <row r="1" spans="1:61" ht="27" customHeight="1" thickBot="1">
      <c r="A1" s="280"/>
      <c r="B1" s="262"/>
      <c r="C1" s="301" t="s">
        <v>90</v>
      </c>
      <c r="D1" s="302"/>
      <c r="E1" s="302"/>
      <c r="F1" s="302"/>
      <c r="G1" s="302"/>
      <c r="H1" s="302"/>
      <c r="I1" s="302"/>
      <c r="J1" s="302"/>
      <c r="K1" s="302"/>
      <c r="L1" s="303"/>
      <c r="M1" s="301" t="s">
        <v>56</v>
      </c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3"/>
      <c r="BA1" s="439" t="s">
        <v>71</v>
      </c>
      <c r="BB1" s="439"/>
      <c r="BC1" s="439"/>
      <c r="BD1" s="439"/>
      <c r="BE1" s="439"/>
      <c r="BF1" s="439"/>
      <c r="BG1" s="439"/>
      <c r="BH1" s="439"/>
      <c r="BI1" s="439"/>
    </row>
    <row r="2" spans="1:61" s="43" customFormat="1" ht="4.5" customHeight="1">
      <c r="A2" s="283"/>
      <c r="B2" s="42"/>
      <c r="C2" s="42"/>
      <c r="D2" s="60"/>
      <c r="E2" s="60"/>
      <c r="F2" s="42"/>
      <c r="G2" s="73"/>
      <c r="H2" s="73"/>
      <c r="I2" s="73"/>
      <c r="J2" s="42"/>
      <c r="K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BA2" s="42"/>
      <c r="BB2" s="73"/>
      <c r="BC2" s="73"/>
      <c r="BD2" s="73"/>
      <c r="BE2" s="42"/>
      <c r="BF2"/>
      <c r="BG2" s="41"/>
      <c r="BH2" s="41"/>
      <c r="BI2" s="41"/>
    </row>
    <row r="3" spans="1:57" ht="3" customHeight="1" thickBot="1">
      <c r="A3" s="280"/>
      <c r="B3" s="85"/>
      <c r="C3" s="68"/>
      <c r="D3" s="70"/>
      <c r="E3" s="70"/>
      <c r="F3" s="69"/>
      <c r="G3" s="74"/>
      <c r="H3" s="74"/>
      <c r="I3" s="74"/>
      <c r="J3" s="68"/>
      <c r="BA3" s="69"/>
      <c r="BB3" s="74"/>
      <c r="BC3" s="74"/>
      <c r="BD3" s="74"/>
      <c r="BE3" s="68"/>
    </row>
    <row r="4" spans="1:61" ht="18" customHeight="1">
      <c r="A4" s="280"/>
      <c r="B4" s="450" t="s">
        <v>37</v>
      </c>
      <c r="C4" s="451" t="s">
        <v>57</v>
      </c>
      <c r="D4" s="447" t="s">
        <v>42</v>
      </c>
      <c r="E4" s="447" t="s">
        <v>43</v>
      </c>
      <c r="F4" s="341" t="s">
        <v>54</v>
      </c>
      <c r="G4" s="341" t="s">
        <v>54</v>
      </c>
      <c r="H4" s="341" t="s">
        <v>54</v>
      </c>
      <c r="I4" s="341" t="s">
        <v>54</v>
      </c>
      <c r="J4" s="341" t="s">
        <v>54</v>
      </c>
      <c r="K4" s="341" t="s">
        <v>54</v>
      </c>
      <c r="L4" s="341" t="s">
        <v>74</v>
      </c>
      <c r="M4" s="347" t="s">
        <v>2</v>
      </c>
      <c r="N4" s="440"/>
      <c r="O4" s="440"/>
      <c r="P4" s="440"/>
      <c r="Q4" s="440"/>
      <c r="R4" s="440"/>
      <c r="S4" s="441"/>
      <c r="T4" s="347" t="s">
        <v>3</v>
      </c>
      <c r="U4" s="440"/>
      <c r="V4" s="440"/>
      <c r="W4" s="440"/>
      <c r="X4" s="440"/>
      <c r="Y4" s="440"/>
      <c r="Z4" s="441"/>
      <c r="AA4" s="347" t="s">
        <v>4</v>
      </c>
      <c r="AB4" s="440"/>
      <c r="AC4" s="440"/>
      <c r="AD4" s="440"/>
      <c r="AE4" s="440"/>
      <c r="AF4" s="440"/>
      <c r="AG4" s="441"/>
      <c r="AH4" s="347" t="s">
        <v>5</v>
      </c>
      <c r="AI4" s="440"/>
      <c r="AJ4" s="440"/>
      <c r="AK4" s="440"/>
      <c r="AL4" s="440"/>
      <c r="AM4" s="440"/>
      <c r="AN4" s="441"/>
      <c r="BA4" s="341" t="s">
        <v>54</v>
      </c>
      <c r="BB4" s="341" t="s">
        <v>54</v>
      </c>
      <c r="BC4" s="341" t="s">
        <v>54</v>
      </c>
      <c r="BD4" s="341" t="s">
        <v>54</v>
      </c>
      <c r="BE4" s="341" t="s">
        <v>54</v>
      </c>
      <c r="BF4" s="341" t="s">
        <v>54</v>
      </c>
      <c r="BG4" s="341" t="s">
        <v>75</v>
      </c>
      <c r="BH4" s="341" t="s">
        <v>91</v>
      </c>
      <c r="BI4" s="341" t="s">
        <v>92</v>
      </c>
    </row>
    <row r="5" spans="1:61" ht="16.5" customHeight="1">
      <c r="A5" s="280"/>
      <c r="B5" s="450"/>
      <c r="C5" s="452"/>
      <c r="D5" s="448"/>
      <c r="E5" s="448"/>
      <c r="F5" s="387"/>
      <c r="G5" s="387"/>
      <c r="H5" s="387"/>
      <c r="I5" s="387"/>
      <c r="J5" s="387"/>
      <c r="K5" s="387"/>
      <c r="L5" s="387"/>
      <c r="M5" s="442"/>
      <c r="N5" s="443"/>
      <c r="O5" s="443"/>
      <c r="P5" s="443"/>
      <c r="Q5" s="443"/>
      <c r="R5" s="443"/>
      <c r="S5" s="444"/>
      <c r="T5" s="442"/>
      <c r="U5" s="443"/>
      <c r="V5" s="443"/>
      <c r="W5" s="443"/>
      <c r="X5" s="443"/>
      <c r="Y5" s="443"/>
      <c r="Z5" s="444"/>
      <c r="AA5" s="442"/>
      <c r="AB5" s="443"/>
      <c r="AC5" s="443"/>
      <c r="AD5" s="443"/>
      <c r="AE5" s="443"/>
      <c r="AF5" s="443"/>
      <c r="AG5" s="444"/>
      <c r="AH5" s="442"/>
      <c r="AI5" s="443"/>
      <c r="AJ5" s="443"/>
      <c r="AK5" s="443"/>
      <c r="AL5" s="443"/>
      <c r="AM5" s="443"/>
      <c r="AN5" s="444"/>
      <c r="BA5" s="387"/>
      <c r="BB5" s="387"/>
      <c r="BC5" s="387"/>
      <c r="BD5" s="387"/>
      <c r="BE5" s="387"/>
      <c r="BF5" s="387"/>
      <c r="BG5" s="387"/>
      <c r="BH5" s="387"/>
      <c r="BI5" s="387"/>
    </row>
    <row r="6" spans="1:61" ht="15" customHeight="1" thickBot="1">
      <c r="A6" s="280">
        <v>0.00048</v>
      </c>
      <c r="B6" s="450"/>
      <c r="C6" s="453"/>
      <c r="D6" s="449"/>
      <c r="E6" s="449"/>
      <c r="F6" s="118">
        <f>Combined!F13</f>
        <v>0.03125</v>
      </c>
      <c r="G6" s="118">
        <f>Combined!G13</f>
        <v>0.0625</v>
      </c>
      <c r="H6" s="118">
        <f>Combined!H13</f>
        <v>0.125</v>
      </c>
      <c r="I6" s="118">
        <f>Combined!I13</f>
        <v>0.25</v>
      </c>
      <c r="J6" s="118">
        <f>Combined!J13</f>
        <v>0.5</v>
      </c>
      <c r="K6" s="118">
        <f>Combined!K13</f>
        <v>1</v>
      </c>
      <c r="L6" s="118">
        <f>Combined!L13</f>
        <v>2</v>
      </c>
      <c r="M6" s="118">
        <f aca="true" t="shared" si="0" ref="M6:AN6">F6</f>
        <v>0.03125</v>
      </c>
      <c r="N6" s="118">
        <f t="shared" si="0"/>
        <v>0.0625</v>
      </c>
      <c r="O6" s="118">
        <f t="shared" si="0"/>
        <v>0.125</v>
      </c>
      <c r="P6" s="118">
        <f t="shared" si="0"/>
        <v>0.25</v>
      </c>
      <c r="Q6" s="118">
        <f t="shared" si="0"/>
        <v>0.5</v>
      </c>
      <c r="R6" s="118">
        <f t="shared" si="0"/>
        <v>1</v>
      </c>
      <c r="S6" s="118">
        <f t="shared" si="0"/>
        <v>2</v>
      </c>
      <c r="T6" s="118">
        <f t="shared" si="0"/>
        <v>0.03125</v>
      </c>
      <c r="U6" s="118">
        <f t="shared" si="0"/>
        <v>0.0625</v>
      </c>
      <c r="V6" s="118">
        <f t="shared" si="0"/>
        <v>0.125</v>
      </c>
      <c r="W6" s="118">
        <f t="shared" si="0"/>
        <v>0.25</v>
      </c>
      <c r="X6" s="118">
        <f t="shared" si="0"/>
        <v>0.5</v>
      </c>
      <c r="Y6" s="118">
        <f t="shared" si="0"/>
        <v>1</v>
      </c>
      <c r="Z6" s="118">
        <f t="shared" si="0"/>
        <v>2</v>
      </c>
      <c r="AA6" s="118">
        <f t="shared" si="0"/>
        <v>0.03125</v>
      </c>
      <c r="AB6" s="118">
        <f t="shared" si="0"/>
        <v>0.0625</v>
      </c>
      <c r="AC6" s="118">
        <f t="shared" si="0"/>
        <v>0.125</v>
      </c>
      <c r="AD6" s="118">
        <f t="shared" si="0"/>
        <v>0.25</v>
      </c>
      <c r="AE6" s="118">
        <f t="shared" si="0"/>
        <v>0.5</v>
      </c>
      <c r="AF6" s="118">
        <f t="shared" si="0"/>
        <v>1</v>
      </c>
      <c r="AG6" s="118">
        <f t="shared" si="0"/>
        <v>2</v>
      </c>
      <c r="AH6" s="118">
        <f t="shared" si="0"/>
        <v>0.03125</v>
      </c>
      <c r="AI6" s="118">
        <f t="shared" si="0"/>
        <v>0.0625</v>
      </c>
      <c r="AJ6" s="118">
        <f t="shared" si="0"/>
        <v>0.125</v>
      </c>
      <c r="AK6" s="118">
        <f t="shared" si="0"/>
        <v>0.25</v>
      </c>
      <c r="AL6" s="118">
        <f t="shared" si="0"/>
        <v>0.5</v>
      </c>
      <c r="AM6" s="118">
        <f t="shared" si="0"/>
        <v>1</v>
      </c>
      <c r="AN6" s="118">
        <f t="shared" si="0"/>
        <v>2</v>
      </c>
      <c r="AQ6" s="40" t="s">
        <v>63</v>
      </c>
      <c r="AR6" s="40" t="s">
        <v>64</v>
      </c>
      <c r="AS6" s="40" t="s">
        <v>65</v>
      </c>
      <c r="AT6" s="40" t="s">
        <v>66</v>
      </c>
      <c r="AU6" s="40" t="s">
        <v>67</v>
      </c>
      <c r="AV6" s="40" t="s">
        <v>68</v>
      </c>
      <c r="AW6" s="40" t="s">
        <v>69</v>
      </c>
      <c r="AX6" s="40" t="s">
        <v>70</v>
      </c>
      <c r="BA6" s="118">
        <f>F6</f>
        <v>0.03125</v>
      </c>
      <c r="BB6" s="118">
        <f>G6</f>
        <v>0.0625</v>
      </c>
      <c r="BC6" s="118">
        <f aca="true" t="shared" si="1" ref="BC6:BG7">H6</f>
        <v>0.125</v>
      </c>
      <c r="BD6" s="118">
        <f t="shared" si="1"/>
        <v>0.25</v>
      </c>
      <c r="BE6" s="118">
        <f t="shared" si="1"/>
        <v>0.5</v>
      </c>
      <c r="BF6" s="118">
        <f t="shared" si="1"/>
        <v>1</v>
      </c>
      <c r="BG6" s="118">
        <f t="shared" si="1"/>
        <v>2</v>
      </c>
      <c r="BH6" s="118"/>
      <c r="BI6" s="118"/>
    </row>
    <row r="7" spans="1:61" s="43" customFormat="1" ht="18" customHeight="1">
      <c r="A7" s="283">
        <v>0.0006905339660024878</v>
      </c>
      <c r="B7" s="270">
        <v>0.0006905339660024878</v>
      </c>
      <c r="C7" s="256">
        <f>(Combined!C14+Combined!C15)/2</f>
        <v>10.75</v>
      </c>
      <c r="D7" s="254"/>
      <c r="E7" s="202" t="e">
        <f>Laser!E8</f>
        <v>#DIV/0!</v>
      </c>
      <c r="F7" s="229" t="e">
        <f>Combined!F14</f>
        <v>#DIV/0!</v>
      </c>
      <c r="G7" s="230" t="e">
        <f>Combined!G14</f>
        <v>#DIV/0!</v>
      </c>
      <c r="H7" s="187" t="e">
        <f>Combined!H14</f>
        <v>#DIV/0!</v>
      </c>
      <c r="I7" s="187" t="e">
        <f>Combined!I14</f>
        <v>#DIV/0!</v>
      </c>
      <c r="J7" s="187" t="e">
        <f>Combined!J14</f>
        <v>#DIV/0!</v>
      </c>
      <c r="K7" s="187" t="e">
        <f>Combined!K14</f>
        <v>#DIV/0!</v>
      </c>
      <c r="L7" s="187" t="e">
        <f>Combined!L14</f>
        <v>#DIV/0!</v>
      </c>
      <c r="M7" s="279" t="e">
        <f>F7*$C7</f>
        <v>#DIV/0!</v>
      </c>
      <c r="N7" s="279" t="e">
        <f>G7*$C7</f>
        <v>#DIV/0!</v>
      </c>
      <c r="O7" s="279" t="e">
        <f aca="true" t="shared" si="2" ref="O7:O36">H7*$C7</f>
        <v>#DIV/0!</v>
      </c>
      <c r="P7" s="279" t="e">
        <f aca="true" t="shared" si="3" ref="P7:P36">I7*$C7</f>
        <v>#DIV/0!</v>
      </c>
      <c r="Q7" s="279" t="e">
        <f aca="true" t="shared" si="4" ref="Q7:Q36">J7*$C7</f>
        <v>#DIV/0!</v>
      </c>
      <c r="R7" s="279" t="e">
        <f aca="true" t="shared" si="5" ref="R7:R36">K7*$C7</f>
        <v>#DIV/0!</v>
      </c>
      <c r="S7" s="279" t="e">
        <f aca="true" t="shared" si="6" ref="S7:S36">L7*$C7</f>
        <v>#DIV/0!</v>
      </c>
      <c r="T7" s="279" t="e">
        <f>POWER($C7-$M$40,2)*F7</f>
        <v>#DIV/0!</v>
      </c>
      <c r="U7" s="279" t="e">
        <f aca="true" t="shared" si="7" ref="U7:U36">POWER($C7-$N$40,2)*G7</f>
        <v>#DIV/0!</v>
      </c>
      <c r="V7" s="279" t="e">
        <f aca="true" t="shared" si="8" ref="V7:V36">POWER($C7-$O$40,2)*H7</f>
        <v>#DIV/0!</v>
      </c>
      <c r="W7" s="279" t="e">
        <f aca="true" t="shared" si="9" ref="W7:W36">POWER($C7-$P$40,2)*I7</f>
        <v>#DIV/0!</v>
      </c>
      <c r="X7" s="279" t="e">
        <f aca="true" t="shared" si="10" ref="X7:X36">POWER($C7-$Q$40,2)*J7</f>
        <v>#DIV/0!</v>
      </c>
      <c r="Y7" s="279" t="e">
        <f aca="true" t="shared" si="11" ref="Y7:Y36">POWER($C7-$R$40,2)*K7</f>
        <v>#DIV/0!</v>
      </c>
      <c r="Z7" s="279" t="e">
        <f aca="true" t="shared" si="12" ref="Z7:Z36">POWER($C7-$S$40,2)*L7</f>
        <v>#DIV/0!</v>
      </c>
      <c r="AA7" s="279" t="e">
        <f aca="true" t="shared" si="13" ref="AA7:AA36">POWER($C7-$M$40,3)*F7</f>
        <v>#DIV/0!</v>
      </c>
      <c r="AB7" s="279" t="e">
        <f aca="true" t="shared" si="14" ref="AB7:AB36">POWER($C7-$N$40,3)*G7</f>
        <v>#DIV/0!</v>
      </c>
      <c r="AC7" s="279" t="e">
        <f aca="true" t="shared" si="15" ref="AC7:AC36">POWER($C7-$O$40,3)*H7</f>
        <v>#DIV/0!</v>
      </c>
      <c r="AD7" s="279" t="e">
        <f aca="true" t="shared" si="16" ref="AD7:AD36">POWER($C7-$P$40,3)*I7</f>
        <v>#DIV/0!</v>
      </c>
      <c r="AE7" s="279" t="e">
        <f aca="true" t="shared" si="17" ref="AE7:AE36">POWER($C7-$Q$40,3)*J7</f>
        <v>#DIV/0!</v>
      </c>
      <c r="AF7" s="279" t="e">
        <f aca="true" t="shared" si="18" ref="AF7:AF36">POWER($C7-$R$40,3)*K7</f>
        <v>#DIV/0!</v>
      </c>
      <c r="AG7" s="279" t="e">
        <f aca="true" t="shared" si="19" ref="AG7:AG36">POWER($C7-$S$40,3)*L7</f>
        <v>#DIV/0!</v>
      </c>
      <c r="AH7" s="279" t="e">
        <f aca="true" t="shared" si="20" ref="AH7:AH36">POWER($C7-$M$40,4)*F7</f>
        <v>#DIV/0!</v>
      </c>
      <c r="AI7" s="279" t="e">
        <f aca="true" t="shared" si="21" ref="AI7:AI36">POWER($C7-$N$40,4)*G7</f>
        <v>#DIV/0!</v>
      </c>
      <c r="AJ7" s="279" t="e">
        <f aca="true" t="shared" si="22" ref="AJ7:AJ36">POWER($C7-$O$40,4)*H7</f>
        <v>#DIV/0!</v>
      </c>
      <c r="AK7" s="279" t="e">
        <f aca="true" t="shared" si="23" ref="AK7:AK36">POWER($C7-$P$40,4)*I7</f>
        <v>#DIV/0!</v>
      </c>
      <c r="AL7" s="279" t="e">
        <f aca="true" t="shared" si="24" ref="AL7:AL36">POWER($C7-$Q$40,4)*J7</f>
        <v>#DIV/0!</v>
      </c>
      <c r="AM7" s="279" t="e">
        <f aca="true" t="shared" si="25" ref="AM7:AM36">POWER($C7-$R$40,4)*K7</f>
        <v>#DIV/0!</v>
      </c>
      <c r="AN7" s="279" t="e">
        <f aca="true" t="shared" si="26" ref="AN7:AN36">POWER($C7-$S$40,4)*L7</f>
        <v>#DIV/0!</v>
      </c>
      <c r="AQ7" s="40">
        <f>D7*$C7</f>
        <v>0</v>
      </c>
      <c r="AR7" s="40" t="e">
        <f>E7*$C7</f>
        <v>#DIV/0!</v>
      </c>
      <c r="AS7" s="40" t="e">
        <f aca="true" t="shared" si="27" ref="AS7:AS36">POWER($C7-$AQ$38,2)*D7</f>
        <v>#DIV/0!</v>
      </c>
      <c r="AT7" s="40" t="e">
        <f aca="true" t="shared" si="28" ref="AT7:AT36">POWER($C7-$AR$38,2)*E7</f>
        <v>#DIV/0!</v>
      </c>
      <c r="AU7" s="40" t="e">
        <f aca="true" t="shared" si="29" ref="AU7:AU36">POWER($C7-$AQ$38,3)*D7</f>
        <v>#DIV/0!</v>
      </c>
      <c r="AV7" s="40" t="e">
        <f aca="true" t="shared" si="30" ref="AV7:AV36">POWER($C7-$AR$38,3)*E7</f>
        <v>#DIV/0!</v>
      </c>
      <c r="AW7" s="40" t="e">
        <f aca="true" t="shared" si="31" ref="AW7:AW36">POWER($C7-$AQ$38,4)*D7</f>
        <v>#DIV/0!</v>
      </c>
      <c r="AX7" s="40" t="e">
        <f aca="true" t="shared" si="32" ref="AX7:AX36">POWER($C7-$AR$38,4)*E7</f>
        <v>#DIV/0!</v>
      </c>
      <c r="BA7" s="183" t="e">
        <f>F7</f>
        <v>#DIV/0!</v>
      </c>
      <c r="BB7" s="183" t="e">
        <f>G7</f>
        <v>#DIV/0!</v>
      </c>
      <c r="BC7" s="183" t="e">
        <f t="shared" si="1"/>
        <v>#DIV/0!</v>
      </c>
      <c r="BD7" s="183" t="e">
        <f t="shared" si="1"/>
        <v>#DIV/0!</v>
      </c>
      <c r="BE7" s="183" t="e">
        <f t="shared" si="1"/>
        <v>#DIV/0!</v>
      </c>
      <c r="BF7" s="183" t="e">
        <f t="shared" si="1"/>
        <v>#DIV/0!</v>
      </c>
      <c r="BG7" s="184" t="e">
        <f t="shared" si="1"/>
        <v>#DIV/0!</v>
      </c>
      <c r="BH7" s="184"/>
      <c r="BI7" s="184" t="e">
        <f>Laser!E8</f>
        <v>#DIV/0!</v>
      </c>
    </row>
    <row r="8" spans="1:61" ht="18" customHeight="1">
      <c r="A8" s="280">
        <v>0.0009765625</v>
      </c>
      <c r="B8" s="270">
        <v>0.0009765625</v>
      </c>
      <c r="C8" s="257">
        <f>(Combined!C15+Combined!C16)/2</f>
        <v>10.25</v>
      </c>
      <c r="D8" s="254"/>
      <c r="E8" s="202" t="e">
        <f>Laser!E9</f>
        <v>#DIV/0!</v>
      </c>
      <c r="F8" s="229" t="e">
        <f>Combined!F15</f>
        <v>#DIV/0!</v>
      </c>
      <c r="G8" s="230" t="e">
        <f>Combined!G15</f>
        <v>#DIV/0!</v>
      </c>
      <c r="H8" s="187" t="e">
        <f>Combined!H15</f>
        <v>#DIV/0!</v>
      </c>
      <c r="I8" s="187" t="e">
        <f>Combined!I15</f>
        <v>#DIV/0!</v>
      </c>
      <c r="J8" s="187" t="e">
        <f>Combined!J15</f>
        <v>#DIV/0!</v>
      </c>
      <c r="K8" s="187" t="e">
        <f>Combined!K15</f>
        <v>#DIV/0!</v>
      </c>
      <c r="L8" s="187" t="e">
        <f>Combined!L15</f>
        <v>#DIV/0!</v>
      </c>
      <c r="M8" s="187" t="e">
        <f aca="true" t="shared" si="33" ref="M8:M36">F8*$C8</f>
        <v>#DIV/0!</v>
      </c>
      <c r="N8" s="187" t="e">
        <f>G8*$C8</f>
        <v>#DIV/0!</v>
      </c>
      <c r="O8" s="187" t="e">
        <f t="shared" si="2"/>
        <v>#DIV/0!</v>
      </c>
      <c r="P8" s="187" t="e">
        <f t="shared" si="3"/>
        <v>#DIV/0!</v>
      </c>
      <c r="Q8" s="187" t="e">
        <f t="shared" si="4"/>
        <v>#DIV/0!</v>
      </c>
      <c r="R8" s="187" t="e">
        <f t="shared" si="5"/>
        <v>#DIV/0!</v>
      </c>
      <c r="S8" s="187" t="e">
        <f t="shared" si="6"/>
        <v>#DIV/0!</v>
      </c>
      <c r="T8" s="187" t="e">
        <f aca="true" t="shared" si="34" ref="T8:T36">POWER(C8-$M$40,2)*F8</f>
        <v>#DIV/0!</v>
      </c>
      <c r="U8" s="187" t="e">
        <f t="shared" si="7"/>
        <v>#DIV/0!</v>
      </c>
      <c r="V8" s="187" t="e">
        <f t="shared" si="8"/>
        <v>#DIV/0!</v>
      </c>
      <c r="W8" s="187" t="e">
        <f t="shared" si="9"/>
        <v>#DIV/0!</v>
      </c>
      <c r="X8" s="187" t="e">
        <f t="shared" si="10"/>
        <v>#DIV/0!</v>
      </c>
      <c r="Y8" s="187" t="e">
        <f t="shared" si="11"/>
        <v>#DIV/0!</v>
      </c>
      <c r="Z8" s="187" t="e">
        <f t="shared" si="12"/>
        <v>#DIV/0!</v>
      </c>
      <c r="AA8" s="187" t="e">
        <f t="shared" si="13"/>
        <v>#DIV/0!</v>
      </c>
      <c r="AB8" s="187" t="e">
        <f t="shared" si="14"/>
        <v>#DIV/0!</v>
      </c>
      <c r="AC8" s="187" t="e">
        <f t="shared" si="15"/>
        <v>#DIV/0!</v>
      </c>
      <c r="AD8" s="187" t="e">
        <f t="shared" si="16"/>
        <v>#DIV/0!</v>
      </c>
      <c r="AE8" s="187" t="e">
        <f t="shared" si="17"/>
        <v>#DIV/0!</v>
      </c>
      <c r="AF8" s="187" t="e">
        <f t="shared" si="18"/>
        <v>#DIV/0!</v>
      </c>
      <c r="AG8" s="187" t="e">
        <f t="shared" si="19"/>
        <v>#DIV/0!</v>
      </c>
      <c r="AH8" s="187" t="e">
        <f t="shared" si="20"/>
        <v>#DIV/0!</v>
      </c>
      <c r="AI8" s="187" t="e">
        <f t="shared" si="21"/>
        <v>#DIV/0!</v>
      </c>
      <c r="AJ8" s="187" t="e">
        <f t="shared" si="22"/>
        <v>#DIV/0!</v>
      </c>
      <c r="AK8" s="187" t="e">
        <f t="shared" si="23"/>
        <v>#DIV/0!</v>
      </c>
      <c r="AL8" s="187" t="e">
        <f t="shared" si="24"/>
        <v>#DIV/0!</v>
      </c>
      <c r="AM8" s="187" t="e">
        <f t="shared" si="25"/>
        <v>#DIV/0!</v>
      </c>
      <c r="AN8" s="187" t="e">
        <f t="shared" si="26"/>
        <v>#DIV/0!</v>
      </c>
      <c r="AQ8" s="40">
        <f aca="true" t="shared" si="35" ref="AQ8:AQ36">D8*$C8</f>
        <v>0</v>
      </c>
      <c r="AR8" s="40" t="e">
        <f aca="true" t="shared" si="36" ref="AR8:AR36">E8*$C8</f>
        <v>#DIV/0!</v>
      </c>
      <c r="AS8" s="40" t="e">
        <f t="shared" si="27"/>
        <v>#DIV/0!</v>
      </c>
      <c r="AT8" s="40" t="e">
        <f t="shared" si="28"/>
        <v>#DIV/0!</v>
      </c>
      <c r="AU8" s="40" t="e">
        <f t="shared" si="29"/>
        <v>#DIV/0!</v>
      </c>
      <c r="AV8" s="40" t="e">
        <f t="shared" si="30"/>
        <v>#DIV/0!</v>
      </c>
      <c r="AW8" s="40" t="e">
        <f t="shared" si="31"/>
        <v>#DIV/0!</v>
      </c>
      <c r="AX8" s="40" t="e">
        <f t="shared" si="32"/>
        <v>#DIV/0!</v>
      </c>
      <c r="BA8" s="185" t="e">
        <f aca="true" t="shared" si="37" ref="BA8:BA36">BA7+F8</f>
        <v>#DIV/0!</v>
      </c>
      <c r="BB8" s="185" t="e">
        <f aca="true" t="shared" si="38" ref="BB8:BB36">BB7+G8</f>
        <v>#DIV/0!</v>
      </c>
      <c r="BC8" s="185" t="e">
        <f aca="true" t="shared" si="39" ref="BC8:BC36">BC7+H8</f>
        <v>#DIV/0!</v>
      </c>
      <c r="BD8" s="185" t="e">
        <f aca="true" t="shared" si="40" ref="BD8:BD36">BD7+I8</f>
        <v>#DIV/0!</v>
      </c>
      <c r="BE8" s="185" t="e">
        <f aca="true" t="shared" si="41" ref="BE8:BE36">BE7+J8</f>
        <v>#DIV/0!</v>
      </c>
      <c r="BF8" s="185" t="e">
        <f aca="true" t="shared" si="42" ref="BF8:BF36">BF7+K8</f>
        <v>#DIV/0!</v>
      </c>
      <c r="BG8" s="186" t="e">
        <f aca="true" t="shared" si="43" ref="BG8:BG36">BG7+L8</f>
        <v>#DIV/0!</v>
      </c>
      <c r="BH8" s="186"/>
      <c r="BI8" s="186" t="e">
        <f>BI7+Laser!E9</f>
        <v>#DIV/0!</v>
      </c>
    </row>
    <row r="9" spans="1:61" ht="18" customHeight="1">
      <c r="A9" s="280">
        <v>0.0013810679320049757</v>
      </c>
      <c r="B9" s="270">
        <v>0.0013810679320049757</v>
      </c>
      <c r="C9" s="257">
        <f>(Combined!C16+Combined!C17)/2</f>
        <v>9.75</v>
      </c>
      <c r="D9" s="254"/>
      <c r="E9" s="202" t="e">
        <f>Laser!E10</f>
        <v>#DIV/0!</v>
      </c>
      <c r="F9" s="229" t="e">
        <f>Combined!F16</f>
        <v>#DIV/0!</v>
      </c>
      <c r="G9" s="230" t="e">
        <f>Combined!G16</f>
        <v>#DIV/0!</v>
      </c>
      <c r="H9" s="187" t="e">
        <f>Combined!H16</f>
        <v>#DIV/0!</v>
      </c>
      <c r="I9" s="187" t="e">
        <f>Combined!I16</f>
        <v>#DIV/0!</v>
      </c>
      <c r="J9" s="187" t="e">
        <f>Combined!J16</f>
        <v>#DIV/0!</v>
      </c>
      <c r="K9" s="187" t="e">
        <f>Combined!K16</f>
        <v>#DIV/0!</v>
      </c>
      <c r="L9" s="187" t="e">
        <f>Combined!L16</f>
        <v>#DIV/0!</v>
      </c>
      <c r="M9" s="187" t="e">
        <f t="shared" si="33"/>
        <v>#DIV/0!</v>
      </c>
      <c r="N9" s="187" t="e">
        <f aca="true" t="shared" si="44" ref="N9:N36">G9*$C9</f>
        <v>#DIV/0!</v>
      </c>
      <c r="O9" s="187" t="e">
        <f t="shared" si="2"/>
        <v>#DIV/0!</v>
      </c>
      <c r="P9" s="187" t="e">
        <f t="shared" si="3"/>
        <v>#DIV/0!</v>
      </c>
      <c r="Q9" s="187" t="e">
        <f t="shared" si="4"/>
        <v>#DIV/0!</v>
      </c>
      <c r="R9" s="187" t="e">
        <f t="shared" si="5"/>
        <v>#DIV/0!</v>
      </c>
      <c r="S9" s="187" t="e">
        <f t="shared" si="6"/>
        <v>#DIV/0!</v>
      </c>
      <c r="T9" s="187" t="e">
        <f t="shared" si="34"/>
        <v>#DIV/0!</v>
      </c>
      <c r="U9" s="187" t="e">
        <f t="shared" si="7"/>
        <v>#DIV/0!</v>
      </c>
      <c r="V9" s="187" t="e">
        <f t="shared" si="8"/>
        <v>#DIV/0!</v>
      </c>
      <c r="W9" s="187" t="e">
        <f t="shared" si="9"/>
        <v>#DIV/0!</v>
      </c>
      <c r="X9" s="187" t="e">
        <f t="shared" si="10"/>
        <v>#DIV/0!</v>
      </c>
      <c r="Y9" s="187" t="e">
        <f t="shared" si="11"/>
        <v>#DIV/0!</v>
      </c>
      <c r="Z9" s="187" t="e">
        <f t="shared" si="12"/>
        <v>#DIV/0!</v>
      </c>
      <c r="AA9" s="187" t="e">
        <f t="shared" si="13"/>
        <v>#DIV/0!</v>
      </c>
      <c r="AB9" s="187" t="e">
        <f t="shared" si="14"/>
        <v>#DIV/0!</v>
      </c>
      <c r="AC9" s="187" t="e">
        <f t="shared" si="15"/>
        <v>#DIV/0!</v>
      </c>
      <c r="AD9" s="187" t="e">
        <f t="shared" si="16"/>
        <v>#DIV/0!</v>
      </c>
      <c r="AE9" s="187" t="e">
        <f t="shared" si="17"/>
        <v>#DIV/0!</v>
      </c>
      <c r="AF9" s="187" t="e">
        <f t="shared" si="18"/>
        <v>#DIV/0!</v>
      </c>
      <c r="AG9" s="187" t="e">
        <f t="shared" si="19"/>
        <v>#DIV/0!</v>
      </c>
      <c r="AH9" s="187" t="e">
        <f t="shared" si="20"/>
        <v>#DIV/0!</v>
      </c>
      <c r="AI9" s="187" t="e">
        <f t="shared" si="21"/>
        <v>#DIV/0!</v>
      </c>
      <c r="AJ9" s="187" t="e">
        <f t="shared" si="22"/>
        <v>#DIV/0!</v>
      </c>
      <c r="AK9" s="187" t="e">
        <f t="shared" si="23"/>
        <v>#DIV/0!</v>
      </c>
      <c r="AL9" s="187" t="e">
        <f t="shared" si="24"/>
        <v>#DIV/0!</v>
      </c>
      <c r="AM9" s="187" t="e">
        <f t="shared" si="25"/>
        <v>#DIV/0!</v>
      </c>
      <c r="AN9" s="187" t="e">
        <f t="shared" si="26"/>
        <v>#DIV/0!</v>
      </c>
      <c r="AQ9" s="40">
        <f t="shared" si="35"/>
        <v>0</v>
      </c>
      <c r="AR9" s="40" t="e">
        <f t="shared" si="36"/>
        <v>#DIV/0!</v>
      </c>
      <c r="AS9" s="40" t="e">
        <f t="shared" si="27"/>
        <v>#DIV/0!</v>
      </c>
      <c r="AT9" s="40" t="e">
        <f t="shared" si="28"/>
        <v>#DIV/0!</v>
      </c>
      <c r="AU9" s="40" t="e">
        <f t="shared" si="29"/>
        <v>#DIV/0!</v>
      </c>
      <c r="AV9" s="40" t="e">
        <f t="shared" si="30"/>
        <v>#DIV/0!</v>
      </c>
      <c r="AW9" s="40" t="e">
        <f t="shared" si="31"/>
        <v>#DIV/0!</v>
      </c>
      <c r="AX9" s="40" t="e">
        <f t="shared" si="32"/>
        <v>#DIV/0!</v>
      </c>
      <c r="BA9" s="185" t="e">
        <f t="shared" si="37"/>
        <v>#DIV/0!</v>
      </c>
      <c r="BB9" s="186" t="e">
        <f t="shared" si="38"/>
        <v>#DIV/0!</v>
      </c>
      <c r="BC9" s="187" t="e">
        <f t="shared" si="39"/>
        <v>#DIV/0!</v>
      </c>
      <c r="BD9" s="187" t="e">
        <f t="shared" si="40"/>
        <v>#DIV/0!</v>
      </c>
      <c r="BE9" s="187" t="e">
        <f t="shared" si="41"/>
        <v>#DIV/0!</v>
      </c>
      <c r="BF9" s="187" t="e">
        <f t="shared" si="42"/>
        <v>#DIV/0!</v>
      </c>
      <c r="BG9" s="187" t="e">
        <f t="shared" si="43"/>
        <v>#DIV/0!</v>
      </c>
      <c r="BH9" s="186"/>
      <c r="BI9" s="186" t="e">
        <f>BI8+Laser!E10</f>
        <v>#DIV/0!</v>
      </c>
    </row>
    <row r="10" spans="1:61" ht="18" customHeight="1">
      <c r="A10" s="280">
        <v>0.001953125</v>
      </c>
      <c r="B10" s="270">
        <v>0.001953125</v>
      </c>
      <c r="C10" s="257">
        <f>(Combined!C17+Combined!C18)/2</f>
        <v>9.25</v>
      </c>
      <c r="D10" s="254"/>
      <c r="E10" s="202" t="e">
        <f>Laser!E11</f>
        <v>#DIV/0!</v>
      </c>
      <c r="F10" s="229" t="e">
        <f>Combined!F17</f>
        <v>#DIV/0!</v>
      </c>
      <c r="G10" s="230" t="e">
        <f>Combined!G17</f>
        <v>#DIV/0!</v>
      </c>
      <c r="H10" s="187" t="e">
        <f>Combined!H17</f>
        <v>#DIV/0!</v>
      </c>
      <c r="I10" s="187" t="e">
        <f>Combined!I17</f>
        <v>#DIV/0!</v>
      </c>
      <c r="J10" s="187" t="e">
        <f>Combined!J17</f>
        <v>#DIV/0!</v>
      </c>
      <c r="K10" s="187" t="e">
        <f>Combined!K17</f>
        <v>#DIV/0!</v>
      </c>
      <c r="L10" s="187" t="e">
        <f>Combined!L17</f>
        <v>#DIV/0!</v>
      </c>
      <c r="M10" s="187" t="e">
        <f t="shared" si="33"/>
        <v>#DIV/0!</v>
      </c>
      <c r="N10" s="187" t="e">
        <f t="shared" si="44"/>
        <v>#DIV/0!</v>
      </c>
      <c r="O10" s="187" t="e">
        <f t="shared" si="2"/>
        <v>#DIV/0!</v>
      </c>
      <c r="P10" s="187" t="e">
        <f t="shared" si="3"/>
        <v>#DIV/0!</v>
      </c>
      <c r="Q10" s="187" t="e">
        <f t="shared" si="4"/>
        <v>#DIV/0!</v>
      </c>
      <c r="R10" s="187" t="e">
        <f t="shared" si="5"/>
        <v>#DIV/0!</v>
      </c>
      <c r="S10" s="187" t="e">
        <f t="shared" si="6"/>
        <v>#DIV/0!</v>
      </c>
      <c r="T10" s="187" t="e">
        <f t="shared" si="34"/>
        <v>#DIV/0!</v>
      </c>
      <c r="U10" s="187" t="e">
        <f t="shared" si="7"/>
        <v>#DIV/0!</v>
      </c>
      <c r="V10" s="187" t="e">
        <f t="shared" si="8"/>
        <v>#DIV/0!</v>
      </c>
      <c r="W10" s="187" t="e">
        <f t="shared" si="9"/>
        <v>#DIV/0!</v>
      </c>
      <c r="X10" s="187" t="e">
        <f t="shared" si="10"/>
        <v>#DIV/0!</v>
      </c>
      <c r="Y10" s="187" t="e">
        <f t="shared" si="11"/>
        <v>#DIV/0!</v>
      </c>
      <c r="Z10" s="187" t="e">
        <f t="shared" si="12"/>
        <v>#DIV/0!</v>
      </c>
      <c r="AA10" s="187" t="e">
        <f t="shared" si="13"/>
        <v>#DIV/0!</v>
      </c>
      <c r="AB10" s="187" t="e">
        <f t="shared" si="14"/>
        <v>#DIV/0!</v>
      </c>
      <c r="AC10" s="187" t="e">
        <f t="shared" si="15"/>
        <v>#DIV/0!</v>
      </c>
      <c r="AD10" s="187" t="e">
        <f t="shared" si="16"/>
        <v>#DIV/0!</v>
      </c>
      <c r="AE10" s="187" t="e">
        <f t="shared" si="17"/>
        <v>#DIV/0!</v>
      </c>
      <c r="AF10" s="187" t="e">
        <f t="shared" si="18"/>
        <v>#DIV/0!</v>
      </c>
      <c r="AG10" s="187" t="e">
        <f t="shared" si="19"/>
        <v>#DIV/0!</v>
      </c>
      <c r="AH10" s="187" t="e">
        <f t="shared" si="20"/>
        <v>#DIV/0!</v>
      </c>
      <c r="AI10" s="187" t="e">
        <f t="shared" si="21"/>
        <v>#DIV/0!</v>
      </c>
      <c r="AJ10" s="187" t="e">
        <f t="shared" si="22"/>
        <v>#DIV/0!</v>
      </c>
      <c r="AK10" s="187" t="e">
        <f t="shared" si="23"/>
        <v>#DIV/0!</v>
      </c>
      <c r="AL10" s="187" t="e">
        <f t="shared" si="24"/>
        <v>#DIV/0!</v>
      </c>
      <c r="AM10" s="187" t="e">
        <f t="shared" si="25"/>
        <v>#DIV/0!</v>
      </c>
      <c r="AN10" s="187" t="e">
        <f t="shared" si="26"/>
        <v>#DIV/0!</v>
      </c>
      <c r="AQ10" s="40">
        <f t="shared" si="35"/>
        <v>0</v>
      </c>
      <c r="AR10" s="40" t="e">
        <f t="shared" si="36"/>
        <v>#DIV/0!</v>
      </c>
      <c r="AS10" s="40" t="e">
        <f t="shared" si="27"/>
        <v>#DIV/0!</v>
      </c>
      <c r="AT10" s="40" t="e">
        <f t="shared" si="28"/>
        <v>#DIV/0!</v>
      </c>
      <c r="AU10" s="40" t="e">
        <f t="shared" si="29"/>
        <v>#DIV/0!</v>
      </c>
      <c r="AV10" s="40" t="e">
        <f t="shared" si="30"/>
        <v>#DIV/0!</v>
      </c>
      <c r="AW10" s="40" t="e">
        <f t="shared" si="31"/>
        <v>#DIV/0!</v>
      </c>
      <c r="AX10" s="40" t="e">
        <f t="shared" si="32"/>
        <v>#DIV/0!</v>
      </c>
      <c r="BA10" s="185" t="e">
        <f t="shared" si="37"/>
        <v>#DIV/0!</v>
      </c>
      <c r="BB10" s="186" t="e">
        <f t="shared" si="38"/>
        <v>#DIV/0!</v>
      </c>
      <c r="BC10" s="187" t="e">
        <f t="shared" si="39"/>
        <v>#DIV/0!</v>
      </c>
      <c r="BD10" s="187" t="e">
        <f t="shared" si="40"/>
        <v>#DIV/0!</v>
      </c>
      <c r="BE10" s="187" t="e">
        <f t="shared" si="41"/>
        <v>#DIV/0!</v>
      </c>
      <c r="BF10" s="187" t="e">
        <f t="shared" si="42"/>
        <v>#DIV/0!</v>
      </c>
      <c r="BG10" s="187" t="e">
        <f t="shared" si="43"/>
        <v>#DIV/0!</v>
      </c>
      <c r="BH10" s="186"/>
      <c r="BI10" s="186" t="e">
        <f>BI9+Laser!E11</f>
        <v>#DIV/0!</v>
      </c>
    </row>
    <row r="11" spans="1:61" ht="18" customHeight="1">
      <c r="A11" s="280">
        <v>0.0027621358640099515</v>
      </c>
      <c r="B11" s="270">
        <v>0.0027621358640099515</v>
      </c>
      <c r="C11" s="257">
        <f>(Combined!C18+Combined!C19)/2</f>
        <v>8.75</v>
      </c>
      <c r="D11" s="254"/>
      <c r="E11" s="202" t="e">
        <f>Laser!E12</f>
        <v>#DIV/0!</v>
      </c>
      <c r="F11" s="229" t="e">
        <f>Combined!F18</f>
        <v>#DIV/0!</v>
      </c>
      <c r="G11" s="230" t="e">
        <f>Combined!G18</f>
        <v>#DIV/0!</v>
      </c>
      <c r="H11" s="187" t="e">
        <f>Combined!H18</f>
        <v>#DIV/0!</v>
      </c>
      <c r="I11" s="187" t="e">
        <f>Combined!I18</f>
        <v>#DIV/0!</v>
      </c>
      <c r="J11" s="187" t="e">
        <f>Combined!J18</f>
        <v>#DIV/0!</v>
      </c>
      <c r="K11" s="187" t="e">
        <f>Combined!K18</f>
        <v>#DIV/0!</v>
      </c>
      <c r="L11" s="187" t="e">
        <f>Combined!L18</f>
        <v>#DIV/0!</v>
      </c>
      <c r="M11" s="187" t="e">
        <f t="shared" si="33"/>
        <v>#DIV/0!</v>
      </c>
      <c r="N11" s="187" t="e">
        <f t="shared" si="44"/>
        <v>#DIV/0!</v>
      </c>
      <c r="O11" s="187" t="e">
        <f t="shared" si="2"/>
        <v>#DIV/0!</v>
      </c>
      <c r="P11" s="187" t="e">
        <f t="shared" si="3"/>
        <v>#DIV/0!</v>
      </c>
      <c r="Q11" s="187" t="e">
        <f t="shared" si="4"/>
        <v>#DIV/0!</v>
      </c>
      <c r="R11" s="187" t="e">
        <f t="shared" si="5"/>
        <v>#DIV/0!</v>
      </c>
      <c r="S11" s="187" t="e">
        <f t="shared" si="6"/>
        <v>#DIV/0!</v>
      </c>
      <c r="T11" s="187" t="e">
        <f t="shared" si="34"/>
        <v>#DIV/0!</v>
      </c>
      <c r="U11" s="187" t="e">
        <f t="shared" si="7"/>
        <v>#DIV/0!</v>
      </c>
      <c r="V11" s="187" t="e">
        <f t="shared" si="8"/>
        <v>#DIV/0!</v>
      </c>
      <c r="W11" s="187" t="e">
        <f t="shared" si="9"/>
        <v>#DIV/0!</v>
      </c>
      <c r="X11" s="187" t="e">
        <f t="shared" si="10"/>
        <v>#DIV/0!</v>
      </c>
      <c r="Y11" s="187" t="e">
        <f t="shared" si="11"/>
        <v>#DIV/0!</v>
      </c>
      <c r="Z11" s="187" t="e">
        <f t="shared" si="12"/>
        <v>#DIV/0!</v>
      </c>
      <c r="AA11" s="187" t="e">
        <f t="shared" si="13"/>
        <v>#DIV/0!</v>
      </c>
      <c r="AB11" s="187" t="e">
        <f t="shared" si="14"/>
        <v>#DIV/0!</v>
      </c>
      <c r="AC11" s="187" t="e">
        <f t="shared" si="15"/>
        <v>#DIV/0!</v>
      </c>
      <c r="AD11" s="187" t="e">
        <f t="shared" si="16"/>
        <v>#DIV/0!</v>
      </c>
      <c r="AE11" s="187" t="e">
        <f t="shared" si="17"/>
        <v>#DIV/0!</v>
      </c>
      <c r="AF11" s="187" t="e">
        <f t="shared" si="18"/>
        <v>#DIV/0!</v>
      </c>
      <c r="AG11" s="187" t="e">
        <f t="shared" si="19"/>
        <v>#DIV/0!</v>
      </c>
      <c r="AH11" s="187" t="e">
        <f t="shared" si="20"/>
        <v>#DIV/0!</v>
      </c>
      <c r="AI11" s="187" t="e">
        <f t="shared" si="21"/>
        <v>#DIV/0!</v>
      </c>
      <c r="AJ11" s="187" t="e">
        <f t="shared" si="22"/>
        <v>#DIV/0!</v>
      </c>
      <c r="AK11" s="187" t="e">
        <f t="shared" si="23"/>
        <v>#DIV/0!</v>
      </c>
      <c r="AL11" s="187" t="e">
        <f t="shared" si="24"/>
        <v>#DIV/0!</v>
      </c>
      <c r="AM11" s="187" t="e">
        <f t="shared" si="25"/>
        <v>#DIV/0!</v>
      </c>
      <c r="AN11" s="187" t="e">
        <f t="shared" si="26"/>
        <v>#DIV/0!</v>
      </c>
      <c r="AQ11" s="40">
        <f t="shared" si="35"/>
        <v>0</v>
      </c>
      <c r="AR11" s="40" t="e">
        <f t="shared" si="36"/>
        <v>#DIV/0!</v>
      </c>
      <c r="AS11" s="40" t="e">
        <f t="shared" si="27"/>
        <v>#DIV/0!</v>
      </c>
      <c r="AT11" s="40" t="e">
        <f t="shared" si="28"/>
        <v>#DIV/0!</v>
      </c>
      <c r="AU11" s="40" t="e">
        <f t="shared" si="29"/>
        <v>#DIV/0!</v>
      </c>
      <c r="AV11" s="40" t="e">
        <f t="shared" si="30"/>
        <v>#DIV/0!</v>
      </c>
      <c r="AW11" s="40" t="e">
        <f t="shared" si="31"/>
        <v>#DIV/0!</v>
      </c>
      <c r="AX11" s="40" t="e">
        <f t="shared" si="32"/>
        <v>#DIV/0!</v>
      </c>
      <c r="BA11" s="185" t="e">
        <f t="shared" si="37"/>
        <v>#DIV/0!</v>
      </c>
      <c r="BB11" s="186" t="e">
        <f t="shared" si="38"/>
        <v>#DIV/0!</v>
      </c>
      <c r="BC11" s="187" t="e">
        <f t="shared" si="39"/>
        <v>#DIV/0!</v>
      </c>
      <c r="BD11" s="187" t="e">
        <f t="shared" si="40"/>
        <v>#DIV/0!</v>
      </c>
      <c r="BE11" s="187" t="e">
        <f t="shared" si="41"/>
        <v>#DIV/0!</v>
      </c>
      <c r="BF11" s="187" t="e">
        <f t="shared" si="42"/>
        <v>#DIV/0!</v>
      </c>
      <c r="BG11" s="187" t="e">
        <f t="shared" si="43"/>
        <v>#DIV/0!</v>
      </c>
      <c r="BH11" s="186"/>
      <c r="BI11" s="186" t="e">
        <f>BI10+Laser!E12</f>
        <v>#DIV/0!</v>
      </c>
    </row>
    <row r="12" spans="1:61" ht="18" customHeight="1">
      <c r="A12" s="280">
        <v>0.00390625</v>
      </c>
      <c r="B12" s="270">
        <v>0.00390625</v>
      </c>
      <c r="C12" s="257">
        <f>(Combined!C19+Combined!C20)/2</f>
        <v>8.25</v>
      </c>
      <c r="D12" s="254"/>
      <c r="E12" s="202" t="e">
        <f>Laser!E13</f>
        <v>#DIV/0!</v>
      </c>
      <c r="F12" s="229" t="e">
        <f>Combined!F19</f>
        <v>#DIV/0!</v>
      </c>
      <c r="G12" s="230" t="e">
        <f>Combined!G19</f>
        <v>#DIV/0!</v>
      </c>
      <c r="H12" s="187" t="e">
        <f>Combined!H19</f>
        <v>#DIV/0!</v>
      </c>
      <c r="I12" s="187" t="e">
        <f>Combined!I19</f>
        <v>#DIV/0!</v>
      </c>
      <c r="J12" s="187" t="e">
        <f>Combined!J19</f>
        <v>#DIV/0!</v>
      </c>
      <c r="K12" s="187" t="e">
        <f>Combined!K19</f>
        <v>#DIV/0!</v>
      </c>
      <c r="L12" s="187" t="e">
        <f>Combined!L19</f>
        <v>#DIV/0!</v>
      </c>
      <c r="M12" s="187" t="e">
        <f t="shared" si="33"/>
        <v>#DIV/0!</v>
      </c>
      <c r="N12" s="187" t="e">
        <f t="shared" si="44"/>
        <v>#DIV/0!</v>
      </c>
      <c r="O12" s="187" t="e">
        <f t="shared" si="2"/>
        <v>#DIV/0!</v>
      </c>
      <c r="P12" s="187" t="e">
        <f t="shared" si="3"/>
        <v>#DIV/0!</v>
      </c>
      <c r="Q12" s="187" t="e">
        <f t="shared" si="4"/>
        <v>#DIV/0!</v>
      </c>
      <c r="R12" s="187" t="e">
        <f t="shared" si="5"/>
        <v>#DIV/0!</v>
      </c>
      <c r="S12" s="187" t="e">
        <f t="shared" si="6"/>
        <v>#DIV/0!</v>
      </c>
      <c r="T12" s="187" t="e">
        <f t="shared" si="34"/>
        <v>#DIV/0!</v>
      </c>
      <c r="U12" s="187" t="e">
        <f t="shared" si="7"/>
        <v>#DIV/0!</v>
      </c>
      <c r="V12" s="187" t="e">
        <f t="shared" si="8"/>
        <v>#DIV/0!</v>
      </c>
      <c r="W12" s="187" t="e">
        <f t="shared" si="9"/>
        <v>#DIV/0!</v>
      </c>
      <c r="X12" s="187" t="e">
        <f t="shared" si="10"/>
        <v>#DIV/0!</v>
      </c>
      <c r="Y12" s="187" t="e">
        <f t="shared" si="11"/>
        <v>#DIV/0!</v>
      </c>
      <c r="Z12" s="187" t="e">
        <f t="shared" si="12"/>
        <v>#DIV/0!</v>
      </c>
      <c r="AA12" s="187" t="e">
        <f t="shared" si="13"/>
        <v>#DIV/0!</v>
      </c>
      <c r="AB12" s="187" t="e">
        <f t="shared" si="14"/>
        <v>#DIV/0!</v>
      </c>
      <c r="AC12" s="187" t="e">
        <f t="shared" si="15"/>
        <v>#DIV/0!</v>
      </c>
      <c r="AD12" s="187" t="e">
        <f t="shared" si="16"/>
        <v>#DIV/0!</v>
      </c>
      <c r="AE12" s="187" t="e">
        <f t="shared" si="17"/>
        <v>#DIV/0!</v>
      </c>
      <c r="AF12" s="187" t="e">
        <f t="shared" si="18"/>
        <v>#DIV/0!</v>
      </c>
      <c r="AG12" s="187" t="e">
        <f t="shared" si="19"/>
        <v>#DIV/0!</v>
      </c>
      <c r="AH12" s="187" t="e">
        <f t="shared" si="20"/>
        <v>#DIV/0!</v>
      </c>
      <c r="AI12" s="187" t="e">
        <f t="shared" si="21"/>
        <v>#DIV/0!</v>
      </c>
      <c r="AJ12" s="187" t="e">
        <f t="shared" si="22"/>
        <v>#DIV/0!</v>
      </c>
      <c r="AK12" s="187" t="e">
        <f t="shared" si="23"/>
        <v>#DIV/0!</v>
      </c>
      <c r="AL12" s="187" t="e">
        <f t="shared" si="24"/>
        <v>#DIV/0!</v>
      </c>
      <c r="AM12" s="187" t="e">
        <f t="shared" si="25"/>
        <v>#DIV/0!</v>
      </c>
      <c r="AN12" s="187" t="e">
        <f t="shared" si="26"/>
        <v>#DIV/0!</v>
      </c>
      <c r="AQ12" s="40">
        <f t="shared" si="35"/>
        <v>0</v>
      </c>
      <c r="AR12" s="40" t="e">
        <f t="shared" si="36"/>
        <v>#DIV/0!</v>
      </c>
      <c r="AS12" s="40" t="e">
        <f t="shared" si="27"/>
        <v>#DIV/0!</v>
      </c>
      <c r="AT12" s="40" t="e">
        <f t="shared" si="28"/>
        <v>#DIV/0!</v>
      </c>
      <c r="AU12" s="40" t="e">
        <f t="shared" si="29"/>
        <v>#DIV/0!</v>
      </c>
      <c r="AV12" s="40" t="e">
        <f t="shared" si="30"/>
        <v>#DIV/0!</v>
      </c>
      <c r="AW12" s="40" t="e">
        <f t="shared" si="31"/>
        <v>#DIV/0!</v>
      </c>
      <c r="AX12" s="40" t="e">
        <f t="shared" si="32"/>
        <v>#DIV/0!</v>
      </c>
      <c r="BA12" s="185" t="e">
        <f t="shared" si="37"/>
        <v>#DIV/0!</v>
      </c>
      <c r="BB12" s="186" t="e">
        <f t="shared" si="38"/>
        <v>#DIV/0!</v>
      </c>
      <c r="BC12" s="187" t="e">
        <f t="shared" si="39"/>
        <v>#DIV/0!</v>
      </c>
      <c r="BD12" s="187" t="e">
        <f t="shared" si="40"/>
        <v>#DIV/0!</v>
      </c>
      <c r="BE12" s="187" t="e">
        <f t="shared" si="41"/>
        <v>#DIV/0!</v>
      </c>
      <c r="BF12" s="187" t="e">
        <f t="shared" si="42"/>
        <v>#DIV/0!</v>
      </c>
      <c r="BG12" s="187" t="e">
        <f t="shared" si="43"/>
        <v>#DIV/0!</v>
      </c>
      <c r="BH12" s="186"/>
      <c r="BI12" s="186" t="e">
        <f>BI11+Laser!E13</f>
        <v>#DIV/0!</v>
      </c>
    </row>
    <row r="13" spans="1:61" ht="18" customHeight="1">
      <c r="A13" s="280">
        <v>0.005524271728019904</v>
      </c>
      <c r="B13" s="270">
        <v>0.005524271728019904</v>
      </c>
      <c r="C13" s="257">
        <f>(Combined!C20+Combined!C21)/2</f>
        <v>7.75</v>
      </c>
      <c r="D13" s="254"/>
      <c r="E13" s="202" t="e">
        <f>Laser!E14</f>
        <v>#DIV/0!</v>
      </c>
      <c r="F13" s="229" t="e">
        <f>Combined!F20</f>
        <v>#DIV/0!</v>
      </c>
      <c r="G13" s="230" t="e">
        <f>Combined!G20</f>
        <v>#DIV/0!</v>
      </c>
      <c r="H13" s="187" t="e">
        <f>Combined!H20</f>
        <v>#DIV/0!</v>
      </c>
      <c r="I13" s="187" t="e">
        <f>Combined!I20</f>
        <v>#DIV/0!</v>
      </c>
      <c r="J13" s="187" t="e">
        <f>Combined!J20</f>
        <v>#DIV/0!</v>
      </c>
      <c r="K13" s="187" t="e">
        <f>Combined!K20</f>
        <v>#DIV/0!</v>
      </c>
      <c r="L13" s="187" t="e">
        <f>Combined!L20</f>
        <v>#DIV/0!</v>
      </c>
      <c r="M13" s="187" t="e">
        <f t="shared" si="33"/>
        <v>#DIV/0!</v>
      </c>
      <c r="N13" s="187" t="e">
        <f t="shared" si="44"/>
        <v>#DIV/0!</v>
      </c>
      <c r="O13" s="187" t="e">
        <f t="shared" si="2"/>
        <v>#DIV/0!</v>
      </c>
      <c r="P13" s="187" t="e">
        <f t="shared" si="3"/>
        <v>#DIV/0!</v>
      </c>
      <c r="Q13" s="187" t="e">
        <f t="shared" si="4"/>
        <v>#DIV/0!</v>
      </c>
      <c r="R13" s="187" t="e">
        <f t="shared" si="5"/>
        <v>#DIV/0!</v>
      </c>
      <c r="S13" s="187" t="e">
        <f t="shared" si="6"/>
        <v>#DIV/0!</v>
      </c>
      <c r="T13" s="187" t="e">
        <f t="shared" si="34"/>
        <v>#DIV/0!</v>
      </c>
      <c r="U13" s="187" t="e">
        <f t="shared" si="7"/>
        <v>#DIV/0!</v>
      </c>
      <c r="V13" s="187" t="e">
        <f t="shared" si="8"/>
        <v>#DIV/0!</v>
      </c>
      <c r="W13" s="187" t="e">
        <f t="shared" si="9"/>
        <v>#DIV/0!</v>
      </c>
      <c r="X13" s="187" t="e">
        <f t="shared" si="10"/>
        <v>#DIV/0!</v>
      </c>
      <c r="Y13" s="187" t="e">
        <f t="shared" si="11"/>
        <v>#DIV/0!</v>
      </c>
      <c r="Z13" s="187" t="e">
        <f t="shared" si="12"/>
        <v>#DIV/0!</v>
      </c>
      <c r="AA13" s="187" t="e">
        <f t="shared" si="13"/>
        <v>#DIV/0!</v>
      </c>
      <c r="AB13" s="187" t="e">
        <f t="shared" si="14"/>
        <v>#DIV/0!</v>
      </c>
      <c r="AC13" s="187" t="e">
        <f t="shared" si="15"/>
        <v>#DIV/0!</v>
      </c>
      <c r="AD13" s="187" t="e">
        <f t="shared" si="16"/>
        <v>#DIV/0!</v>
      </c>
      <c r="AE13" s="187" t="e">
        <f t="shared" si="17"/>
        <v>#DIV/0!</v>
      </c>
      <c r="AF13" s="187" t="e">
        <f t="shared" si="18"/>
        <v>#DIV/0!</v>
      </c>
      <c r="AG13" s="187" t="e">
        <f t="shared" si="19"/>
        <v>#DIV/0!</v>
      </c>
      <c r="AH13" s="187" t="e">
        <f t="shared" si="20"/>
        <v>#DIV/0!</v>
      </c>
      <c r="AI13" s="187" t="e">
        <f t="shared" si="21"/>
        <v>#DIV/0!</v>
      </c>
      <c r="AJ13" s="187" t="e">
        <f t="shared" si="22"/>
        <v>#DIV/0!</v>
      </c>
      <c r="AK13" s="187" t="e">
        <f t="shared" si="23"/>
        <v>#DIV/0!</v>
      </c>
      <c r="AL13" s="187" t="e">
        <f t="shared" si="24"/>
        <v>#DIV/0!</v>
      </c>
      <c r="AM13" s="187" t="e">
        <f t="shared" si="25"/>
        <v>#DIV/0!</v>
      </c>
      <c r="AN13" s="187" t="e">
        <f t="shared" si="26"/>
        <v>#DIV/0!</v>
      </c>
      <c r="AQ13" s="40">
        <f t="shared" si="35"/>
        <v>0</v>
      </c>
      <c r="AR13" s="40" t="e">
        <f t="shared" si="36"/>
        <v>#DIV/0!</v>
      </c>
      <c r="AS13" s="40" t="e">
        <f t="shared" si="27"/>
        <v>#DIV/0!</v>
      </c>
      <c r="AT13" s="40" t="e">
        <f t="shared" si="28"/>
        <v>#DIV/0!</v>
      </c>
      <c r="AU13" s="40" t="e">
        <f t="shared" si="29"/>
        <v>#DIV/0!</v>
      </c>
      <c r="AV13" s="40" t="e">
        <f t="shared" si="30"/>
        <v>#DIV/0!</v>
      </c>
      <c r="AW13" s="40" t="e">
        <f t="shared" si="31"/>
        <v>#DIV/0!</v>
      </c>
      <c r="AX13" s="40" t="e">
        <f t="shared" si="32"/>
        <v>#DIV/0!</v>
      </c>
      <c r="BA13" s="185" t="e">
        <f t="shared" si="37"/>
        <v>#DIV/0!</v>
      </c>
      <c r="BB13" s="186" t="e">
        <f t="shared" si="38"/>
        <v>#DIV/0!</v>
      </c>
      <c r="BC13" s="187" t="e">
        <f t="shared" si="39"/>
        <v>#DIV/0!</v>
      </c>
      <c r="BD13" s="187" t="e">
        <f t="shared" si="40"/>
        <v>#DIV/0!</v>
      </c>
      <c r="BE13" s="187" t="e">
        <f t="shared" si="41"/>
        <v>#DIV/0!</v>
      </c>
      <c r="BF13" s="187" t="e">
        <f t="shared" si="42"/>
        <v>#DIV/0!</v>
      </c>
      <c r="BG13" s="187" t="e">
        <f t="shared" si="43"/>
        <v>#DIV/0!</v>
      </c>
      <c r="BH13" s="186"/>
      <c r="BI13" s="186" t="e">
        <f>BI12+Laser!E14</f>
        <v>#DIV/0!</v>
      </c>
    </row>
    <row r="14" spans="1:61" ht="18" customHeight="1">
      <c r="A14" s="280">
        <v>0.0078125</v>
      </c>
      <c r="B14" s="270">
        <v>0.0078125</v>
      </c>
      <c r="C14" s="257">
        <f>(Combined!C21+Combined!C22)/2</f>
        <v>7.25</v>
      </c>
      <c r="D14" s="254"/>
      <c r="E14" s="202" t="e">
        <f>Laser!E15</f>
        <v>#DIV/0!</v>
      </c>
      <c r="F14" s="229" t="e">
        <f>Combined!F21</f>
        <v>#DIV/0!</v>
      </c>
      <c r="G14" s="230" t="e">
        <f>Combined!G21</f>
        <v>#DIV/0!</v>
      </c>
      <c r="H14" s="187" t="e">
        <f>Combined!H21</f>
        <v>#DIV/0!</v>
      </c>
      <c r="I14" s="187" t="e">
        <f>Combined!I21</f>
        <v>#DIV/0!</v>
      </c>
      <c r="J14" s="187" t="e">
        <f>Combined!J21</f>
        <v>#DIV/0!</v>
      </c>
      <c r="K14" s="187" t="e">
        <f>Combined!K21</f>
        <v>#DIV/0!</v>
      </c>
      <c r="L14" s="187" t="e">
        <f>Combined!L21</f>
        <v>#DIV/0!</v>
      </c>
      <c r="M14" s="187" t="e">
        <f t="shared" si="33"/>
        <v>#DIV/0!</v>
      </c>
      <c r="N14" s="187" t="e">
        <f t="shared" si="44"/>
        <v>#DIV/0!</v>
      </c>
      <c r="O14" s="187" t="e">
        <f t="shared" si="2"/>
        <v>#DIV/0!</v>
      </c>
      <c r="P14" s="187" t="e">
        <f t="shared" si="3"/>
        <v>#DIV/0!</v>
      </c>
      <c r="Q14" s="187" t="e">
        <f t="shared" si="4"/>
        <v>#DIV/0!</v>
      </c>
      <c r="R14" s="187" t="e">
        <f t="shared" si="5"/>
        <v>#DIV/0!</v>
      </c>
      <c r="S14" s="187" t="e">
        <f t="shared" si="6"/>
        <v>#DIV/0!</v>
      </c>
      <c r="T14" s="187" t="e">
        <f t="shared" si="34"/>
        <v>#DIV/0!</v>
      </c>
      <c r="U14" s="187" t="e">
        <f t="shared" si="7"/>
        <v>#DIV/0!</v>
      </c>
      <c r="V14" s="187" t="e">
        <f t="shared" si="8"/>
        <v>#DIV/0!</v>
      </c>
      <c r="W14" s="187" t="e">
        <f t="shared" si="9"/>
        <v>#DIV/0!</v>
      </c>
      <c r="X14" s="187" t="e">
        <f t="shared" si="10"/>
        <v>#DIV/0!</v>
      </c>
      <c r="Y14" s="187" t="e">
        <f t="shared" si="11"/>
        <v>#DIV/0!</v>
      </c>
      <c r="Z14" s="187" t="e">
        <f t="shared" si="12"/>
        <v>#DIV/0!</v>
      </c>
      <c r="AA14" s="187" t="e">
        <f t="shared" si="13"/>
        <v>#DIV/0!</v>
      </c>
      <c r="AB14" s="187" t="e">
        <f t="shared" si="14"/>
        <v>#DIV/0!</v>
      </c>
      <c r="AC14" s="187" t="e">
        <f t="shared" si="15"/>
        <v>#DIV/0!</v>
      </c>
      <c r="AD14" s="187" t="e">
        <f t="shared" si="16"/>
        <v>#DIV/0!</v>
      </c>
      <c r="AE14" s="187" t="e">
        <f t="shared" si="17"/>
        <v>#DIV/0!</v>
      </c>
      <c r="AF14" s="187" t="e">
        <f t="shared" si="18"/>
        <v>#DIV/0!</v>
      </c>
      <c r="AG14" s="187" t="e">
        <f t="shared" si="19"/>
        <v>#DIV/0!</v>
      </c>
      <c r="AH14" s="187" t="e">
        <f t="shared" si="20"/>
        <v>#DIV/0!</v>
      </c>
      <c r="AI14" s="187" t="e">
        <f t="shared" si="21"/>
        <v>#DIV/0!</v>
      </c>
      <c r="AJ14" s="187" t="e">
        <f t="shared" si="22"/>
        <v>#DIV/0!</v>
      </c>
      <c r="AK14" s="187" t="e">
        <f t="shared" si="23"/>
        <v>#DIV/0!</v>
      </c>
      <c r="AL14" s="187" t="e">
        <f t="shared" si="24"/>
        <v>#DIV/0!</v>
      </c>
      <c r="AM14" s="187" t="e">
        <f t="shared" si="25"/>
        <v>#DIV/0!</v>
      </c>
      <c r="AN14" s="187" t="e">
        <f t="shared" si="26"/>
        <v>#DIV/0!</v>
      </c>
      <c r="AQ14" s="40">
        <f t="shared" si="35"/>
        <v>0</v>
      </c>
      <c r="AR14" s="40" t="e">
        <f t="shared" si="36"/>
        <v>#DIV/0!</v>
      </c>
      <c r="AS14" s="40" t="e">
        <f t="shared" si="27"/>
        <v>#DIV/0!</v>
      </c>
      <c r="AT14" s="40" t="e">
        <f t="shared" si="28"/>
        <v>#DIV/0!</v>
      </c>
      <c r="AU14" s="40" t="e">
        <f t="shared" si="29"/>
        <v>#DIV/0!</v>
      </c>
      <c r="AV14" s="40" t="e">
        <f t="shared" si="30"/>
        <v>#DIV/0!</v>
      </c>
      <c r="AW14" s="40" t="e">
        <f t="shared" si="31"/>
        <v>#DIV/0!</v>
      </c>
      <c r="AX14" s="40" t="e">
        <f t="shared" si="32"/>
        <v>#DIV/0!</v>
      </c>
      <c r="BA14" s="185" t="e">
        <f t="shared" si="37"/>
        <v>#DIV/0!</v>
      </c>
      <c r="BB14" s="186" t="e">
        <f t="shared" si="38"/>
        <v>#DIV/0!</v>
      </c>
      <c r="BC14" s="187" t="e">
        <f t="shared" si="39"/>
        <v>#DIV/0!</v>
      </c>
      <c r="BD14" s="187" t="e">
        <f t="shared" si="40"/>
        <v>#DIV/0!</v>
      </c>
      <c r="BE14" s="187" t="e">
        <f t="shared" si="41"/>
        <v>#DIV/0!</v>
      </c>
      <c r="BF14" s="187" t="e">
        <f t="shared" si="42"/>
        <v>#DIV/0!</v>
      </c>
      <c r="BG14" s="187" t="e">
        <f t="shared" si="43"/>
        <v>#DIV/0!</v>
      </c>
      <c r="BH14" s="186"/>
      <c r="BI14" s="186" t="e">
        <f>BI13+Laser!E15</f>
        <v>#DIV/0!</v>
      </c>
    </row>
    <row r="15" spans="1:61" ht="18" customHeight="1">
      <c r="A15" s="283">
        <v>0.011048543456039808</v>
      </c>
      <c r="B15" s="270">
        <v>0.011048543456039808</v>
      </c>
      <c r="C15" s="257">
        <f>(Combined!C22+Combined!C23)/2</f>
        <v>6.75</v>
      </c>
      <c r="D15" s="254"/>
      <c r="E15" s="202" t="e">
        <f>Laser!E16</f>
        <v>#DIV/0!</v>
      </c>
      <c r="F15" s="229" t="e">
        <f>Combined!F22</f>
        <v>#DIV/0!</v>
      </c>
      <c r="G15" s="230" t="e">
        <f>Combined!G22</f>
        <v>#DIV/0!</v>
      </c>
      <c r="H15" s="187" t="e">
        <f>Combined!H22</f>
        <v>#DIV/0!</v>
      </c>
      <c r="I15" s="187" t="e">
        <f>Combined!I22</f>
        <v>#DIV/0!</v>
      </c>
      <c r="J15" s="187" t="e">
        <f>Combined!J22</f>
        <v>#DIV/0!</v>
      </c>
      <c r="K15" s="187" t="e">
        <f>Combined!K22</f>
        <v>#DIV/0!</v>
      </c>
      <c r="L15" s="187" t="e">
        <f>Combined!L22</f>
        <v>#DIV/0!</v>
      </c>
      <c r="M15" s="187" t="e">
        <f t="shared" si="33"/>
        <v>#DIV/0!</v>
      </c>
      <c r="N15" s="187" t="e">
        <f t="shared" si="44"/>
        <v>#DIV/0!</v>
      </c>
      <c r="O15" s="187" t="e">
        <f t="shared" si="2"/>
        <v>#DIV/0!</v>
      </c>
      <c r="P15" s="187" t="e">
        <f t="shared" si="3"/>
        <v>#DIV/0!</v>
      </c>
      <c r="Q15" s="187" t="e">
        <f t="shared" si="4"/>
        <v>#DIV/0!</v>
      </c>
      <c r="R15" s="187" t="e">
        <f t="shared" si="5"/>
        <v>#DIV/0!</v>
      </c>
      <c r="S15" s="187" t="e">
        <f t="shared" si="6"/>
        <v>#DIV/0!</v>
      </c>
      <c r="T15" s="187" t="e">
        <f t="shared" si="34"/>
        <v>#DIV/0!</v>
      </c>
      <c r="U15" s="187" t="e">
        <f t="shared" si="7"/>
        <v>#DIV/0!</v>
      </c>
      <c r="V15" s="187" t="e">
        <f t="shared" si="8"/>
        <v>#DIV/0!</v>
      </c>
      <c r="W15" s="187" t="e">
        <f t="shared" si="9"/>
        <v>#DIV/0!</v>
      </c>
      <c r="X15" s="187" t="e">
        <f t="shared" si="10"/>
        <v>#DIV/0!</v>
      </c>
      <c r="Y15" s="187" t="e">
        <f t="shared" si="11"/>
        <v>#DIV/0!</v>
      </c>
      <c r="Z15" s="187" t="e">
        <f t="shared" si="12"/>
        <v>#DIV/0!</v>
      </c>
      <c r="AA15" s="187" t="e">
        <f t="shared" si="13"/>
        <v>#DIV/0!</v>
      </c>
      <c r="AB15" s="187" t="e">
        <f t="shared" si="14"/>
        <v>#DIV/0!</v>
      </c>
      <c r="AC15" s="187" t="e">
        <f t="shared" si="15"/>
        <v>#DIV/0!</v>
      </c>
      <c r="AD15" s="187" t="e">
        <f t="shared" si="16"/>
        <v>#DIV/0!</v>
      </c>
      <c r="AE15" s="187" t="e">
        <f t="shared" si="17"/>
        <v>#DIV/0!</v>
      </c>
      <c r="AF15" s="187" t="e">
        <f t="shared" si="18"/>
        <v>#DIV/0!</v>
      </c>
      <c r="AG15" s="187" t="e">
        <f t="shared" si="19"/>
        <v>#DIV/0!</v>
      </c>
      <c r="AH15" s="187" t="e">
        <f t="shared" si="20"/>
        <v>#DIV/0!</v>
      </c>
      <c r="AI15" s="187" t="e">
        <f t="shared" si="21"/>
        <v>#DIV/0!</v>
      </c>
      <c r="AJ15" s="187" t="e">
        <f t="shared" si="22"/>
        <v>#DIV/0!</v>
      </c>
      <c r="AK15" s="187" t="e">
        <f t="shared" si="23"/>
        <v>#DIV/0!</v>
      </c>
      <c r="AL15" s="187" t="e">
        <f t="shared" si="24"/>
        <v>#DIV/0!</v>
      </c>
      <c r="AM15" s="187" t="e">
        <f t="shared" si="25"/>
        <v>#DIV/0!</v>
      </c>
      <c r="AN15" s="187" t="e">
        <f t="shared" si="26"/>
        <v>#DIV/0!</v>
      </c>
      <c r="AQ15" s="40">
        <f t="shared" si="35"/>
        <v>0</v>
      </c>
      <c r="AR15" s="40" t="e">
        <f t="shared" si="36"/>
        <v>#DIV/0!</v>
      </c>
      <c r="AS15" s="40" t="e">
        <f t="shared" si="27"/>
        <v>#DIV/0!</v>
      </c>
      <c r="AT15" s="40" t="e">
        <f t="shared" si="28"/>
        <v>#DIV/0!</v>
      </c>
      <c r="AU15" s="40" t="e">
        <f t="shared" si="29"/>
        <v>#DIV/0!</v>
      </c>
      <c r="AV15" s="40" t="e">
        <f t="shared" si="30"/>
        <v>#DIV/0!</v>
      </c>
      <c r="AW15" s="40" t="e">
        <f t="shared" si="31"/>
        <v>#DIV/0!</v>
      </c>
      <c r="AX15" s="40" t="e">
        <f t="shared" si="32"/>
        <v>#DIV/0!</v>
      </c>
      <c r="BA15" s="185" t="e">
        <f t="shared" si="37"/>
        <v>#DIV/0!</v>
      </c>
      <c r="BB15" s="186" t="e">
        <f t="shared" si="38"/>
        <v>#DIV/0!</v>
      </c>
      <c r="BC15" s="187" t="e">
        <f t="shared" si="39"/>
        <v>#DIV/0!</v>
      </c>
      <c r="BD15" s="187" t="e">
        <f t="shared" si="40"/>
        <v>#DIV/0!</v>
      </c>
      <c r="BE15" s="187" t="e">
        <f t="shared" si="41"/>
        <v>#DIV/0!</v>
      </c>
      <c r="BF15" s="187" t="e">
        <f t="shared" si="42"/>
        <v>#DIV/0!</v>
      </c>
      <c r="BG15" s="187" t="e">
        <f t="shared" si="43"/>
        <v>#DIV/0!</v>
      </c>
      <c r="BH15" s="186"/>
      <c r="BI15" s="186" t="e">
        <f>BI14+Laser!E16</f>
        <v>#DIV/0!</v>
      </c>
    </row>
    <row r="16" spans="1:61" ht="18" customHeight="1">
      <c r="A16" s="280">
        <v>0.015625</v>
      </c>
      <c r="B16" s="270">
        <v>0.015625</v>
      </c>
      <c r="C16" s="257">
        <f>(Combined!C23+Combined!C24)/2</f>
        <v>6.25</v>
      </c>
      <c r="D16" s="254"/>
      <c r="E16" s="202" t="e">
        <f>Laser!E17</f>
        <v>#DIV/0!</v>
      </c>
      <c r="F16" s="229" t="e">
        <f>Combined!F23</f>
        <v>#DIV/0!</v>
      </c>
      <c r="G16" s="230" t="e">
        <f>Combined!G23</f>
        <v>#DIV/0!</v>
      </c>
      <c r="H16" s="187" t="e">
        <f>Combined!H23</f>
        <v>#DIV/0!</v>
      </c>
      <c r="I16" s="187" t="e">
        <f>Combined!I23</f>
        <v>#DIV/0!</v>
      </c>
      <c r="J16" s="187" t="e">
        <f>Combined!J23</f>
        <v>#DIV/0!</v>
      </c>
      <c r="K16" s="187" t="e">
        <f>Combined!K23</f>
        <v>#DIV/0!</v>
      </c>
      <c r="L16" s="187" t="e">
        <f>Combined!L23</f>
        <v>#DIV/0!</v>
      </c>
      <c r="M16" s="187" t="e">
        <f t="shared" si="33"/>
        <v>#DIV/0!</v>
      </c>
      <c r="N16" s="187" t="e">
        <f t="shared" si="44"/>
        <v>#DIV/0!</v>
      </c>
      <c r="O16" s="187" t="e">
        <f t="shared" si="2"/>
        <v>#DIV/0!</v>
      </c>
      <c r="P16" s="187" t="e">
        <f t="shared" si="3"/>
        <v>#DIV/0!</v>
      </c>
      <c r="Q16" s="187" t="e">
        <f t="shared" si="4"/>
        <v>#DIV/0!</v>
      </c>
      <c r="R16" s="187" t="e">
        <f t="shared" si="5"/>
        <v>#DIV/0!</v>
      </c>
      <c r="S16" s="187" t="e">
        <f t="shared" si="6"/>
        <v>#DIV/0!</v>
      </c>
      <c r="T16" s="187" t="e">
        <f t="shared" si="34"/>
        <v>#DIV/0!</v>
      </c>
      <c r="U16" s="187" t="e">
        <f t="shared" si="7"/>
        <v>#DIV/0!</v>
      </c>
      <c r="V16" s="187" t="e">
        <f t="shared" si="8"/>
        <v>#DIV/0!</v>
      </c>
      <c r="W16" s="187" t="e">
        <f t="shared" si="9"/>
        <v>#DIV/0!</v>
      </c>
      <c r="X16" s="187" t="e">
        <f t="shared" si="10"/>
        <v>#DIV/0!</v>
      </c>
      <c r="Y16" s="187" t="e">
        <f t="shared" si="11"/>
        <v>#DIV/0!</v>
      </c>
      <c r="Z16" s="187" t="e">
        <f t="shared" si="12"/>
        <v>#DIV/0!</v>
      </c>
      <c r="AA16" s="187" t="e">
        <f t="shared" si="13"/>
        <v>#DIV/0!</v>
      </c>
      <c r="AB16" s="187" t="e">
        <f t="shared" si="14"/>
        <v>#DIV/0!</v>
      </c>
      <c r="AC16" s="187" t="e">
        <f t="shared" si="15"/>
        <v>#DIV/0!</v>
      </c>
      <c r="AD16" s="187" t="e">
        <f t="shared" si="16"/>
        <v>#DIV/0!</v>
      </c>
      <c r="AE16" s="187" t="e">
        <f t="shared" si="17"/>
        <v>#DIV/0!</v>
      </c>
      <c r="AF16" s="187" t="e">
        <f t="shared" si="18"/>
        <v>#DIV/0!</v>
      </c>
      <c r="AG16" s="187" t="e">
        <f t="shared" si="19"/>
        <v>#DIV/0!</v>
      </c>
      <c r="AH16" s="187" t="e">
        <f t="shared" si="20"/>
        <v>#DIV/0!</v>
      </c>
      <c r="AI16" s="187" t="e">
        <f t="shared" si="21"/>
        <v>#DIV/0!</v>
      </c>
      <c r="AJ16" s="187" t="e">
        <f t="shared" si="22"/>
        <v>#DIV/0!</v>
      </c>
      <c r="AK16" s="187" t="e">
        <f t="shared" si="23"/>
        <v>#DIV/0!</v>
      </c>
      <c r="AL16" s="187" t="e">
        <f t="shared" si="24"/>
        <v>#DIV/0!</v>
      </c>
      <c r="AM16" s="187" t="e">
        <f t="shared" si="25"/>
        <v>#DIV/0!</v>
      </c>
      <c r="AN16" s="187" t="e">
        <f t="shared" si="26"/>
        <v>#DIV/0!</v>
      </c>
      <c r="AQ16" s="40">
        <f t="shared" si="35"/>
        <v>0</v>
      </c>
      <c r="AR16" s="40" t="e">
        <f t="shared" si="36"/>
        <v>#DIV/0!</v>
      </c>
      <c r="AS16" s="40" t="e">
        <f t="shared" si="27"/>
        <v>#DIV/0!</v>
      </c>
      <c r="AT16" s="40" t="e">
        <f t="shared" si="28"/>
        <v>#DIV/0!</v>
      </c>
      <c r="AU16" s="40" t="e">
        <f t="shared" si="29"/>
        <v>#DIV/0!</v>
      </c>
      <c r="AV16" s="40" t="e">
        <f t="shared" si="30"/>
        <v>#DIV/0!</v>
      </c>
      <c r="AW16" s="40" t="e">
        <f t="shared" si="31"/>
        <v>#DIV/0!</v>
      </c>
      <c r="AX16" s="40" t="e">
        <f t="shared" si="32"/>
        <v>#DIV/0!</v>
      </c>
      <c r="BA16" s="185" t="e">
        <f t="shared" si="37"/>
        <v>#DIV/0!</v>
      </c>
      <c r="BB16" s="186" t="e">
        <f t="shared" si="38"/>
        <v>#DIV/0!</v>
      </c>
      <c r="BC16" s="187" t="e">
        <f t="shared" si="39"/>
        <v>#DIV/0!</v>
      </c>
      <c r="BD16" s="187" t="e">
        <f t="shared" si="40"/>
        <v>#DIV/0!</v>
      </c>
      <c r="BE16" s="187" t="e">
        <f t="shared" si="41"/>
        <v>#DIV/0!</v>
      </c>
      <c r="BF16" s="187" t="e">
        <f t="shared" si="42"/>
        <v>#DIV/0!</v>
      </c>
      <c r="BG16" s="187" t="e">
        <f t="shared" si="43"/>
        <v>#DIV/0!</v>
      </c>
      <c r="BH16" s="186"/>
      <c r="BI16" s="186" t="e">
        <f>BI15+Laser!E17</f>
        <v>#DIV/0!</v>
      </c>
    </row>
    <row r="17" spans="1:61" ht="18" customHeight="1">
      <c r="A17" s="280">
        <v>0.022097086912079608</v>
      </c>
      <c r="B17" s="270">
        <v>0.022097086912079608</v>
      </c>
      <c r="C17" s="257">
        <f>(Combined!C24+Combined!C25)/2</f>
        <v>5.75</v>
      </c>
      <c r="D17" s="254"/>
      <c r="E17" s="202" t="e">
        <f>Laser!E18</f>
        <v>#DIV/0!</v>
      </c>
      <c r="F17" s="229" t="e">
        <f>Combined!F24</f>
        <v>#DIV/0!</v>
      </c>
      <c r="G17" s="230" t="e">
        <f>Combined!G24</f>
        <v>#DIV/0!</v>
      </c>
      <c r="H17" s="187" t="e">
        <f>Combined!H24</f>
        <v>#DIV/0!</v>
      </c>
      <c r="I17" s="187" t="e">
        <f>Combined!I24</f>
        <v>#DIV/0!</v>
      </c>
      <c r="J17" s="187" t="e">
        <f>Combined!J24</f>
        <v>#DIV/0!</v>
      </c>
      <c r="K17" s="187" t="e">
        <f>Combined!K24</f>
        <v>#DIV/0!</v>
      </c>
      <c r="L17" s="187" t="e">
        <f>Combined!L24</f>
        <v>#DIV/0!</v>
      </c>
      <c r="M17" s="187" t="e">
        <f t="shared" si="33"/>
        <v>#DIV/0!</v>
      </c>
      <c r="N17" s="187" t="e">
        <f t="shared" si="44"/>
        <v>#DIV/0!</v>
      </c>
      <c r="O17" s="187" t="e">
        <f t="shared" si="2"/>
        <v>#DIV/0!</v>
      </c>
      <c r="P17" s="187" t="e">
        <f t="shared" si="3"/>
        <v>#DIV/0!</v>
      </c>
      <c r="Q17" s="187" t="e">
        <f t="shared" si="4"/>
        <v>#DIV/0!</v>
      </c>
      <c r="R17" s="187" t="e">
        <f t="shared" si="5"/>
        <v>#DIV/0!</v>
      </c>
      <c r="S17" s="187" t="e">
        <f t="shared" si="6"/>
        <v>#DIV/0!</v>
      </c>
      <c r="T17" s="187" t="e">
        <f t="shared" si="34"/>
        <v>#DIV/0!</v>
      </c>
      <c r="U17" s="187" t="e">
        <f t="shared" si="7"/>
        <v>#DIV/0!</v>
      </c>
      <c r="V17" s="187" t="e">
        <f t="shared" si="8"/>
        <v>#DIV/0!</v>
      </c>
      <c r="W17" s="187" t="e">
        <f t="shared" si="9"/>
        <v>#DIV/0!</v>
      </c>
      <c r="X17" s="187" t="e">
        <f t="shared" si="10"/>
        <v>#DIV/0!</v>
      </c>
      <c r="Y17" s="187" t="e">
        <f t="shared" si="11"/>
        <v>#DIV/0!</v>
      </c>
      <c r="Z17" s="187" t="e">
        <f t="shared" si="12"/>
        <v>#DIV/0!</v>
      </c>
      <c r="AA17" s="187" t="e">
        <f t="shared" si="13"/>
        <v>#DIV/0!</v>
      </c>
      <c r="AB17" s="187" t="e">
        <f t="shared" si="14"/>
        <v>#DIV/0!</v>
      </c>
      <c r="AC17" s="187" t="e">
        <f t="shared" si="15"/>
        <v>#DIV/0!</v>
      </c>
      <c r="AD17" s="187" t="e">
        <f t="shared" si="16"/>
        <v>#DIV/0!</v>
      </c>
      <c r="AE17" s="187" t="e">
        <f t="shared" si="17"/>
        <v>#DIV/0!</v>
      </c>
      <c r="AF17" s="187" t="e">
        <f t="shared" si="18"/>
        <v>#DIV/0!</v>
      </c>
      <c r="AG17" s="187" t="e">
        <f t="shared" si="19"/>
        <v>#DIV/0!</v>
      </c>
      <c r="AH17" s="187" t="e">
        <f t="shared" si="20"/>
        <v>#DIV/0!</v>
      </c>
      <c r="AI17" s="187" t="e">
        <f t="shared" si="21"/>
        <v>#DIV/0!</v>
      </c>
      <c r="AJ17" s="187" t="e">
        <f t="shared" si="22"/>
        <v>#DIV/0!</v>
      </c>
      <c r="AK17" s="187" t="e">
        <f t="shared" si="23"/>
        <v>#DIV/0!</v>
      </c>
      <c r="AL17" s="187" t="e">
        <f t="shared" si="24"/>
        <v>#DIV/0!</v>
      </c>
      <c r="AM17" s="187" t="e">
        <f t="shared" si="25"/>
        <v>#DIV/0!</v>
      </c>
      <c r="AN17" s="187" t="e">
        <f t="shared" si="26"/>
        <v>#DIV/0!</v>
      </c>
      <c r="AQ17" s="40">
        <f t="shared" si="35"/>
        <v>0</v>
      </c>
      <c r="AR17" s="40" t="e">
        <f t="shared" si="36"/>
        <v>#DIV/0!</v>
      </c>
      <c r="AS17" s="40" t="e">
        <f t="shared" si="27"/>
        <v>#DIV/0!</v>
      </c>
      <c r="AT17" s="40" t="e">
        <f t="shared" si="28"/>
        <v>#DIV/0!</v>
      </c>
      <c r="AU17" s="40" t="e">
        <f t="shared" si="29"/>
        <v>#DIV/0!</v>
      </c>
      <c r="AV17" s="40" t="e">
        <f t="shared" si="30"/>
        <v>#DIV/0!</v>
      </c>
      <c r="AW17" s="40" t="e">
        <f t="shared" si="31"/>
        <v>#DIV/0!</v>
      </c>
      <c r="AX17" s="40" t="e">
        <f t="shared" si="32"/>
        <v>#DIV/0!</v>
      </c>
      <c r="BA17" s="185" t="e">
        <f t="shared" si="37"/>
        <v>#DIV/0!</v>
      </c>
      <c r="BB17" s="186" t="e">
        <f t="shared" si="38"/>
        <v>#DIV/0!</v>
      </c>
      <c r="BC17" s="187" t="e">
        <f t="shared" si="39"/>
        <v>#DIV/0!</v>
      </c>
      <c r="BD17" s="187" t="e">
        <f t="shared" si="40"/>
        <v>#DIV/0!</v>
      </c>
      <c r="BE17" s="187" t="e">
        <f t="shared" si="41"/>
        <v>#DIV/0!</v>
      </c>
      <c r="BF17" s="187" t="e">
        <f t="shared" si="42"/>
        <v>#DIV/0!</v>
      </c>
      <c r="BG17" s="187" t="e">
        <f t="shared" si="43"/>
        <v>#DIV/0!</v>
      </c>
      <c r="BH17" s="186"/>
      <c r="BI17" s="186" t="e">
        <f>BI16+Laser!E18</f>
        <v>#DIV/0!</v>
      </c>
    </row>
    <row r="18" spans="1:61" ht="18" customHeight="1">
      <c r="A18" s="280">
        <v>0.03125</v>
      </c>
      <c r="B18" s="270">
        <v>0.03125</v>
      </c>
      <c r="C18" s="257">
        <f>(Combined!C25+Combined!C26)/2</f>
        <v>5.25</v>
      </c>
      <c r="D18" s="277">
        <f>Combined!D25</f>
        <v>0</v>
      </c>
      <c r="E18" s="202" t="e">
        <f>Laser!E19</f>
        <v>#DIV/0!</v>
      </c>
      <c r="F18" s="229" t="e">
        <f>Combined!F25</f>
        <v>#DIV/0!</v>
      </c>
      <c r="G18" s="230" t="e">
        <f>Combined!G25</f>
        <v>#DIV/0!</v>
      </c>
      <c r="H18" s="187" t="e">
        <f>Combined!H25</f>
        <v>#DIV/0!</v>
      </c>
      <c r="I18" s="187" t="e">
        <f>Combined!I25</f>
        <v>#DIV/0!</v>
      </c>
      <c r="J18" s="187" t="e">
        <f>Combined!J25</f>
        <v>#DIV/0!</v>
      </c>
      <c r="K18" s="187" t="e">
        <f>Combined!K25</f>
        <v>#DIV/0!</v>
      </c>
      <c r="L18" s="187" t="e">
        <f>Combined!L25</f>
        <v>#DIV/0!</v>
      </c>
      <c r="M18" s="187" t="e">
        <f t="shared" si="33"/>
        <v>#DIV/0!</v>
      </c>
      <c r="N18" s="187" t="e">
        <f t="shared" si="44"/>
        <v>#DIV/0!</v>
      </c>
      <c r="O18" s="187" t="e">
        <f t="shared" si="2"/>
        <v>#DIV/0!</v>
      </c>
      <c r="P18" s="187" t="e">
        <f t="shared" si="3"/>
        <v>#DIV/0!</v>
      </c>
      <c r="Q18" s="187" t="e">
        <f t="shared" si="4"/>
        <v>#DIV/0!</v>
      </c>
      <c r="R18" s="187" t="e">
        <f t="shared" si="5"/>
        <v>#DIV/0!</v>
      </c>
      <c r="S18" s="187" t="e">
        <f t="shared" si="6"/>
        <v>#DIV/0!</v>
      </c>
      <c r="T18" s="187" t="e">
        <f t="shared" si="34"/>
        <v>#DIV/0!</v>
      </c>
      <c r="U18" s="187" t="e">
        <f t="shared" si="7"/>
        <v>#DIV/0!</v>
      </c>
      <c r="V18" s="187" t="e">
        <f t="shared" si="8"/>
        <v>#DIV/0!</v>
      </c>
      <c r="W18" s="187" t="e">
        <f t="shared" si="9"/>
        <v>#DIV/0!</v>
      </c>
      <c r="X18" s="187" t="e">
        <f t="shared" si="10"/>
        <v>#DIV/0!</v>
      </c>
      <c r="Y18" s="187" t="e">
        <f t="shared" si="11"/>
        <v>#DIV/0!</v>
      </c>
      <c r="Z18" s="187" t="e">
        <f t="shared" si="12"/>
        <v>#DIV/0!</v>
      </c>
      <c r="AA18" s="187" t="e">
        <f t="shared" si="13"/>
        <v>#DIV/0!</v>
      </c>
      <c r="AB18" s="187" t="e">
        <f t="shared" si="14"/>
        <v>#DIV/0!</v>
      </c>
      <c r="AC18" s="187" t="e">
        <f t="shared" si="15"/>
        <v>#DIV/0!</v>
      </c>
      <c r="AD18" s="187" t="e">
        <f t="shared" si="16"/>
        <v>#DIV/0!</v>
      </c>
      <c r="AE18" s="187" t="e">
        <f t="shared" si="17"/>
        <v>#DIV/0!</v>
      </c>
      <c r="AF18" s="187" t="e">
        <f t="shared" si="18"/>
        <v>#DIV/0!</v>
      </c>
      <c r="AG18" s="187" t="e">
        <f t="shared" si="19"/>
        <v>#DIV/0!</v>
      </c>
      <c r="AH18" s="187" t="e">
        <f t="shared" si="20"/>
        <v>#DIV/0!</v>
      </c>
      <c r="AI18" s="187" t="e">
        <f t="shared" si="21"/>
        <v>#DIV/0!</v>
      </c>
      <c r="AJ18" s="187" t="e">
        <f t="shared" si="22"/>
        <v>#DIV/0!</v>
      </c>
      <c r="AK18" s="187" t="e">
        <f t="shared" si="23"/>
        <v>#DIV/0!</v>
      </c>
      <c r="AL18" s="187" t="e">
        <f t="shared" si="24"/>
        <v>#DIV/0!</v>
      </c>
      <c r="AM18" s="187" t="e">
        <f t="shared" si="25"/>
        <v>#DIV/0!</v>
      </c>
      <c r="AN18" s="187" t="e">
        <f t="shared" si="26"/>
        <v>#DIV/0!</v>
      </c>
      <c r="AQ18" s="40">
        <f t="shared" si="35"/>
        <v>0</v>
      </c>
      <c r="AR18" s="40" t="e">
        <f t="shared" si="36"/>
        <v>#DIV/0!</v>
      </c>
      <c r="AS18" s="40" t="e">
        <f t="shared" si="27"/>
        <v>#DIV/0!</v>
      </c>
      <c r="AT18" s="40" t="e">
        <f t="shared" si="28"/>
        <v>#DIV/0!</v>
      </c>
      <c r="AU18" s="40" t="e">
        <f t="shared" si="29"/>
        <v>#DIV/0!</v>
      </c>
      <c r="AV18" s="40" t="e">
        <f t="shared" si="30"/>
        <v>#DIV/0!</v>
      </c>
      <c r="AW18" s="40" t="e">
        <f t="shared" si="31"/>
        <v>#DIV/0!</v>
      </c>
      <c r="AX18" s="40" t="e">
        <f t="shared" si="32"/>
        <v>#DIV/0!</v>
      </c>
      <c r="BA18" s="185" t="e">
        <f t="shared" si="37"/>
        <v>#DIV/0!</v>
      </c>
      <c r="BB18" s="186" t="e">
        <f t="shared" si="38"/>
        <v>#DIV/0!</v>
      </c>
      <c r="BC18" s="187" t="e">
        <f t="shared" si="39"/>
        <v>#DIV/0!</v>
      </c>
      <c r="BD18" s="187" t="e">
        <f t="shared" si="40"/>
        <v>#DIV/0!</v>
      </c>
      <c r="BE18" s="187" t="e">
        <f t="shared" si="41"/>
        <v>#DIV/0!</v>
      </c>
      <c r="BF18" s="187" t="e">
        <f t="shared" si="42"/>
        <v>#DIV/0!</v>
      </c>
      <c r="BG18" s="187" t="e">
        <f t="shared" si="43"/>
        <v>#DIV/0!</v>
      </c>
      <c r="BH18" s="186"/>
      <c r="BI18" s="186" t="e">
        <f>BI17+Laser!E19</f>
        <v>#DIV/0!</v>
      </c>
    </row>
    <row r="19" spans="1:61" ht="18" customHeight="1">
      <c r="A19" s="280">
        <v>0.04419417382415922</v>
      </c>
      <c r="B19" s="270">
        <v>0.04419417382415922</v>
      </c>
      <c r="C19" s="257">
        <f>(Combined!C26+Combined!C27)/2</f>
        <v>4.75</v>
      </c>
      <c r="D19" s="278">
        <f>Combined!D26</f>
        <v>0</v>
      </c>
      <c r="E19" s="202" t="e">
        <f>Laser!E20</f>
        <v>#DIV/0!</v>
      </c>
      <c r="F19" s="229" t="e">
        <f>Combined!F26</f>
        <v>#DIV/0!</v>
      </c>
      <c r="G19" s="230" t="e">
        <f>Combined!G26</f>
        <v>#DIV/0!</v>
      </c>
      <c r="H19" s="187" t="e">
        <f>Combined!H26</f>
        <v>#DIV/0!</v>
      </c>
      <c r="I19" s="187" t="e">
        <f>Combined!I26</f>
        <v>#DIV/0!</v>
      </c>
      <c r="J19" s="187" t="e">
        <f>Combined!J26</f>
        <v>#DIV/0!</v>
      </c>
      <c r="K19" s="187" t="e">
        <f>Combined!K26</f>
        <v>#DIV/0!</v>
      </c>
      <c r="L19" s="187" t="e">
        <f>Combined!L26</f>
        <v>#DIV/0!</v>
      </c>
      <c r="M19" s="187" t="e">
        <f t="shared" si="33"/>
        <v>#DIV/0!</v>
      </c>
      <c r="N19" s="187" t="e">
        <f t="shared" si="44"/>
        <v>#DIV/0!</v>
      </c>
      <c r="O19" s="187" t="e">
        <f t="shared" si="2"/>
        <v>#DIV/0!</v>
      </c>
      <c r="P19" s="187" t="e">
        <f t="shared" si="3"/>
        <v>#DIV/0!</v>
      </c>
      <c r="Q19" s="187" t="e">
        <f t="shared" si="4"/>
        <v>#DIV/0!</v>
      </c>
      <c r="R19" s="187" t="e">
        <f t="shared" si="5"/>
        <v>#DIV/0!</v>
      </c>
      <c r="S19" s="187" t="e">
        <f t="shared" si="6"/>
        <v>#DIV/0!</v>
      </c>
      <c r="T19" s="187" t="e">
        <f t="shared" si="34"/>
        <v>#DIV/0!</v>
      </c>
      <c r="U19" s="187" t="e">
        <f t="shared" si="7"/>
        <v>#DIV/0!</v>
      </c>
      <c r="V19" s="187" t="e">
        <f t="shared" si="8"/>
        <v>#DIV/0!</v>
      </c>
      <c r="W19" s="187" t="e">
        <f t="shared" si="9"/>
        <v>#DIV/0!</v>
      </c>
      <c r="X19" s="187" t="e">
        <f t="shared" si="10"/>
        <v>#DIV/0!</v>
      </c>
      <c r="Y19" s="187" t="e">
        <f t="shared" si="11"/>
        <v>#DIV/0!</v>
      </c>
      <c r="Z19" s="187" t="e">
        <f t="shared" si="12"/>
        <v>#DIV/0!</v>
      </c>
      <c r="AA19" s="187" t="e">
        <f t="shared" si="13"/>
        <v>#DIV/0!</v>
      </c>
      <c r="AB19" s="187" t="e">
        <f t="shared" si="14"/>
        <v>#DIV/0!</v>
      </c>
      <c r="AC19" s="187" t="e">
        <f t="shared" si="15"/>
        <v>#DIV/0!</v>
      </c>
      <c r="AD19" s="187" t="e">
        <f t="shared" si="16"/>
        <v>#DIV/0!</v>
      </c>
      <c r="AE19" s="187" t="e">
        <f t="shared" si="17"/>
        <v>#DIV/0!</v>
      </c>
      <c r="AF19" s="187" t="e">
        <f t="shared" si="18"/>
        <v>#DIV/0!</v>
      </c>
      <c r="AG19" s="187" t="e">
        <f t="shared" si="19"/>
        <v>#DIV/0!</v>
      </c>
      <c r="AH19" s="187" t="e">
        <f t="shared" si="20"/>
        <v>#DIV/0!</v>
      </c>
      <c r="AI19" s="187" t="e">
        <f t="shared" si="21"/>
        <v>#DIV/0!</v>
      </c>
      <c r="AJ19" s="187" t="e">
        <f t="shared" si="22"/>
        <v>#DIV/0!</v>
      </c>
      <c r="AK19" s="187" t="e">
        <f t="shared" si="23"/>
        <v>#DIV/0!</v>
      </c>
      <c r="AL19" s="187" t="e">
        <f t="shared" si="24"/>
        <v>#DIV/0!</v>
      </c>
      <c r="AM19" s="187" t="e">
        <f t="shared" si="25"/>
        <v>#DIV/0!</v>
      </c>
      <c r="AN19" s="187" t="e">
        <f t="shared" si="26"/>
        <v>#DIV/0!</v>
      </c>
      <c r="AQ19" s="40">
        <f t="shared" si="35"/>
        <v>0</v>
      </c>
      <c r="AR19" s="40" t="e">
        <f t="shared" si="36"/>
        <v>#DIV/0!</v>
      </c>
      <c r="AS19" s="40" t="e">
        <f t="shared" si="27"/>
        <v>#DIV/0!</v>
      </c>
      <c r="AT19" s="40" t="e">
        <f t="shared" si="28"/>
        <v>#DIV/0!</v>
      </c>
      <c r="AU19" s="40" t="e">
        <f t="shared" si="29"/>
        <v>#DIV/0!</v>
      </c>
      <c r="AV19" s="40" t="e">
        <f t="shared" si="30"/>
        <v>#DIV/0!</v>
      </c>
      <c r="AW19" s="40" t="e">
        <f t="shared" si="31"/>
        <v>#DIV/0!</v>
      </c>
      <c r="AX19" s="40" t="e">
        <f t="shared" si="32"/>
        <v>#DIV/0!</v>
      </c>
      <c r="BA19" s="185" t="e">
        <f t="shared" si="37"/>
        <v>#DIV/0!</v>
      </c>
      <c r="BB19" s="186" t="e">
        <f t="shared" si="38"/>
        <v>#DIV/0!</v>
      </c>
      <c r="BC19" s="187" t="e">
        <f t="shared" si="39"/>
        <v>#DIV/0!</v>
      </c>
      <c r="BD19" s="187" t="e">
        <f t="shared" si="40"/>
        <v>#DIV/0!</v>
      </c>
      <c r="BE19" s="187" t="e">
        <f t="shared" si="41"/>
        <v>#DIV/0!</v>
      </c>
      <c r="BF19" s="187" t="e">
        <f t="shared" si="42"/>
        <v>#DIV/0!</v>
      </c>
      <c r="BG19" s="187" t="e">
        <f t="shared" si="43"/>
        <v>#DIV/0!</v>
      </c>
      <c r="BH19" s="186" t="e">
        <f>Sieving!I20</f>
        <v>#DIV/0!</v>
      </c>
      <c r="BI19" s="186" t="e">
        <f>BI18+Laser!E20</f>
        <v>#DIV/0!</v>
      </c>
    </row>
    <row r="20" spans="1:61" ht="18" customHeight="1">
      <c r="A20" s="280">
        <v>0.0625</v>
      </c>
      <c r="B20" s="270">
        <v>0.0625</v>
      </c>
      <c r="C20" s="257">
        <f>(Combined!C27+Combined!C28)/2</f>
        <v>4.25</v>
      </c>
      <c r="D20" s="255">
        <f>Combined!D27</f>
        <v>0</v>
      </c>
      <c r="E20" s="202" t="e">
        <f>Laser!E21</f>
        <v>#DIV/0!</v>
      </c>
      <c r="F20" s="229" t="e">
        <f>Combined!F27</f>
        <v>#DIV/0!</v>
      </c>
      <c r="G20" s="230" t="e">
        <f>Combined!G27</f>
        <v>#DIV/0!</v>
      </c>
      <c r="H20" s="187" t="e">
        <f>Combined!H27</f>
        <v>#DIV/0!</v>
      </c>
      <c r="I20" s="187" t="e">
        <f>Combined!I27</f>
        <v>#DIV/0!</v>
      </c>
      <c r="J20" s="187" t="e">
        <f>Combined!J27</f>
        <v>#DIV/0!</v>
      </c>
      <c r="K20" s="187" t="e">
        <f>Combined!K27</f>
        <v>#DIV/0!</v>
      </c>
      <c r="L20" s="187" t="e">
        <f>Combined!L27</f>
        <v>#DIV/0!</v>
      </c>
      <c r="M20" s="187" t="e">
        <f t="shared" si="33"/>
        <v>#DIV/0!</v>
      </c>
      <c r="N20" s="187" t="e">
        <f t="shared" si="44"/>
        <v>#DIV/0!</v>
      </c>
      <c r="O20" s="187" t="e">
        <f t="shared" si="2"/>
        <v>#DIV/0!</v>
      </c>
      <c r="P20" s="187" t="e">
        <f t="shared" si="3"/>
        <v>#DIV/0!</v>
      </c>
      <c r="Q20" s="187" t="e">
        <f t="shared" si="4"/>
        <v>#DIV/0!</v>
      </c>
      <c r="R20" s="187" t="e">
        <f t="shared" si="5"/>
        <v>#DIV/0!</v>
      </c>
      <c r="S20" s="187" t="e">
        <f t="shared" si="6"/>
        <v>#DIV/0!</v>
      </c>
      <c r="T20" s="187" t="e">
        <f t="shared" si="34"/>
        <v>#DIV/0!</v>
      </c>
      <c r="U20" s="187" t="e">
        <f t="shared" si="7"/>
        <v>#DIV/0!</v>
      </c>
      <c r="V20" s="187" t="e">
        <f t="shared" si="8"/>
        <v>#DIV/0!</v>
      </c>
      <c r="W20" s="187" t="e">
        <f t="shared" si="9"/>
        <v>#DIV/0!</v>
      </c>
      <c r="X20" s="187" t="e">
        <f t="shared" si="10"/>
        <v>#DIV/0!</v>
      </c>
      <c r="Y20" s="187" t="e">
        <f t="shared" si="11"/>
        <v>#DIV/0!</v>
      </c>
      <c r="Z20" s="187" t="e">
        <f t="shared" si="12"/>
        <v>#DIV/0!</v>
      </c>
      <c r="AA20" s="187" t="e">
        <f t="shared" si="13"/>
        <v>#DIV/0!</v>
      </c>
      <c r="AB20" s="187" t="e">
        <f t="shared" si="14"/>
        <v>#DIV/0!</v>
      </c>
      <c r="AC20" s="187" t="e">
        <f t="shared" si="15"/>
        <v>#DIV/0!</v>
      </c>
      <c r="AD20" s="187" t="e">
        <f t="shared" si="16"/>
        <v>#DIV/0!</v>
      </c>
      <c r="AE20" s="187" t="e">
        <f t="shared" si="17"/>
        <v>#DIV/0!</v>
      </c>
      <c r="AF20" s="187" t="e">
        <f t="shared" si="18"/>
        <v>#DIV/0!</v>
      </c>
      <c r="AG20" s="187" t="e">
        <f t="shared" si="19"/>
        <v>#DIV/0!</v>
      </c>
      <c r="AH20" s="187" t="e">
        <f t="shared" si="20"/>
        <v>#DIV/0!</v>
      </c>
      <c r="AI20" s="187" t="e">
        <f t="shared" si="21"/>
        <v>#DIV/0!</v>
      </c>
      <c r="AJ20" s="187" t="e">
        <f t="shared" si="22"/>
        <v>#DIV/0!</v>
      </c>
      <c r="AK20" s="187" t="e">
        <f t="shared" si="23"/>
        <v>#DIV/0!</v>
      </c>
      <c r="AL20" s="187" t="e">
        <f t="shared" si="24"/>
        <v>#DIV/0!</v>
      </c>
      <c r="AM20" s="187" t="e">
        <f t="shared" si="25"/>
        <v>#DIV/0!</v>
      </c>
      <c r="AN20" s="187" t="e">
        <f t="shared" si="26"/>
        <v>#DIV/0!</v>
      </c>
      <c r="AQ20" s="40">
        <f t="shared" si="35"/>
        <v>0</v>
      </c>
      <c r="AR20" s="40" t="e">
        <f t="shared" si="36"/>
        <v>#DIV/0!</v>
      </c>
      <c r="AS20" s="40" t="e">
        <f t="shared" si="27"/>
        <v>#DIV/0!</v>
      </c>
      <c r="AT20" s="40" t="e">
        <f t="shared" si="28"/>
        <v>#DIV/0!</v>
      </c>
      <c r="AU20" s="40" t="e">
        <f t="shared" si="29"/>
        <v>#DIV/0!</v>
      </c>
      <c r="AV20" s="40" t="e">
        <f t="shared" si="30"/>
        <v>#DIV/0!</v>
      </c>
      <c r="AW20" s="40" t="e">
        <f t="shared" si="31"/>
        <v>#DIV/0!</v>
      </c>
      <c r="AX20" s="40" t="e">
        <f t="shared" si="32"/>
        <v>#DIV/0!</v>
      </c>
      <c r="BA20" s="185" t="e">
        <f t="shared" si="37"/>
        <v>#DIV/0!</v>
      </c>
      <c r="BB20" s="186" t="e">
        <f t="shared" si="38"/>
        <v>#DIV/0!</v>
      </c>
      <c r="BC20" s="187" t="e">
        <f t="shared" si="39"/>
        <v>#DIV/0!</v>
      </c>
      <c r="BD20" s="187" t="e">
        <f t="shared" si="40"/>
        <v>#DIV/0!</v>
      </c>
      <c r="BE20" s="187" t="e">
        <f t="shared" si="41"/>
        <v>#DIV/0!</v>
      </c>
      <c r="BF20" s="187" t="e">
        <f t="shared" si="42"/>
        <v>#DIV/0!</v>
      </c>
      <c r="BG20" s="187" t="e">
        <f t="shared" si="43"/>
        <v>#DIV/0!</v>
      </c>
      <c r="BH20" s="186" t="e">
        <f>BH19+Sieving!I21</f>
        <v>#DIV/0!</v>
      </c>
      <c r="BI20" s="186" t="e">
        <f>BI19+Laser!E21</f>
        <v>#DIV/0!</v>
      </c>
    </row>
    <row r="21" spans="1:61" ht="18" customHeight="1">
      <c r="A21" s="280">
        <v>0.08838834764831845</v>
      </c>
      <c r="B21" s="270">
        <v>0.08838834764831845</v>
      </c>
      <c r="C21" s="257">
        <f>(Combined!C28+Combined!C29)/2</f>
        <v>3.75</v>
      </c>
      <c r="D21" s="255">
        <f>Combined!D28</f>
        <v>0</v>
      </c>
      <c r="E21" s="202" t="e">
        <f>Laser!E22</f>
        <v>#DIV/0!</v>
      </c>
      <c r="F21" s="229" t="e">
        <f>Combined!F28</f>
        <v>#DIV/0!</v>
      </c>
      <c r="G21" s="230" t="e">
        <f>Combined!G28</f>
        <v>#DIV/0!</v>
      </c>
      <c r="H21" s="187" t="e">
        <f>Combined!H28</f>
        <v>#DIV/0!</v>
      </c>
      <c r="I21" s="187" t="e">
        <f>Combined!I28</f>
        <v>#DIV/0!</v>
      </c>
      <c r="J21" s="187" t="e">
        <f>Combined!J28</f>
        <v>#DIV/0!</v>
      </c>
      <c r="K21" s="187" t="e">
        <f>Combined!K28</f>
        <v>#DIV/0!</v>
      </c>
      <c r="L21" s="187" t="e">
        <f>Combined!L28</f>
        <v>#DIV/0!</v>
      </c>
      <c r="M21" s="187" t="e">
        <f t="shared" si="33"/>
        <v>#DIV/0!</v>
      </c>
      <c r="N21" s="187" t="e">
        <f t="shared" si="44"/>
        <v>#DIV/0!</v>
      </c>
      <c r="O21" s="187" t="e">
        <f t="shared" si="2"/>
        <v>#DIV/0!</v>
      </c>
      <c r="P21" s="187" t="e">
        <f t="shared" si="3"/>
        <v>#DIV/0!</v>
      </c>
      <c r="Q21" s="187" t="e">
        <f t="shared" si="4"/>
        <v>#DIV/0!</v>
      </c>
      <c r="R21" s="187" t="e">
        <f t="shared" si="5"/>
        <v>#DIV/0!</v>
      </c>
      <c r="S21" s="187" t="e">
        <f t="shared" si="6"/>
        <v>#DIV/0!</v>
      </c>
      <c r="T21" s="187" t="e">
        <f t="shared" si="34"/>
        <v>#DIV/0!</v>
      </c>
      <c r="U21" s="187" t="e">
        <f t="shared" si="7"/>
        <v>#DIV/0!</v>
      </c>
      <c r="V21" s="187" t="e">
        <f t="shared" si="8"/>
        <v>#DIV/0!</v>
      </c>
      <c r="W21" s="187" t="e">
        <f t="shared" si="9"/>
        <v>#DIV/0!</v>
      </c>
      <c r="X21" s="187" t="e">
        <f t="shared" si="10"/>
        <v>#DIV/0!</v>
      </c>
      <c r="Y21" s="187" t="e">
        <f t="shared" si="11"/>
        <v>#DIV/0!</v>
      </c>
      <c r="Z21" s="187" t="e">
        <f t="shared" si="12"/>
        <v>#DIV/0!</v>
      </c>
      <c r="AA21" s="187" t="e">
        <f t="shared" si="13"/>
        <v>#DIV/0!</v>
      </c>
      <c r="AB21" s="187" t="e">
        <f t="shared" si="14"/>
        <v>#DIV/0!</v>
      </c>
      <c r="AC21" s="187" t="e">
        <f t="shared" si="15"/>
        <v>#DIV/0!</v>
      </c>
      <c r="AD21" s="187" t="e">
        <f t="shared" si="16"/>
        <v>#DIV/0!</v>
      </c>
      <c r="AE21" s="187" t="e">
        <f t="shared" si="17"/>
        <v>#DIV/0!</v>
      </c>
      <c r="AF21" s="187" t="e">
        <f t="shared" si="18"/>
        <v>#DIV/0!</v>
      </c>
      <c r="AG21" s="187" t="e">
        <f t="shared" si="19"/>
        <v>#DIV/0!</v>
      </c>
      <c r="AH21" s="187" t="e">
        <f t="shared" si="20"/>
        <v>#DIV/0!</v>
      </c>
      <c r="AI21" s="187" t="e">
        <f t="shared" si="21"/>
        <v>#DIV/0!</v>
      </c>
      <c r="AJ21" s="187" t="e">
        <f t="shared" si="22"/>
        <v>#DIV/0!</v>
      </c>
      <c r="AK21" s="187" t="e">
        <f t="shared" si="23"/>
        <v>#DIV/0!</v>
      </c>
      <c r="AL21" s="187" t="e">
        <f t="shared" si="24"/>
        <v>#DIV/0!</v>
      </c>
      <c r="AM21" s="187" t="e">
        <f t="shared" si="25"/>
        <v>#DIV/0!</v>
      </c>
      <c r="AN21" s="187" t="e">
        <f t="shared" si="26"/>
        <v>#DIV/0!</v>
      </c>
      <c r="AQ21" s="40">
        <f t="shared" si="35"/>
        <v>0</v>
      </c>
      <c r="AR21" s="40" t="e">
        <f t="shared" si="36"/>
        <v>#DIV/0!</v>
      </c>
      <c r="AS21" s="40" t="e">
        <f t="shared" si="27"/>
        <v>#DIV/0!</v>
      </c>
      <c r="AT21" s="40" t="e">
        <f t="shared" si="28"/>
        <v>#DIV/0!</v>
      </c>
      <c r="AU21" s="40" t="e">
        <f t="shared" si="29"/>
        <v>#DIV/0!</v>
      </c>
      <c r="AV21" s="40" t="e">
        <f t="shared" si="30"/>
        <v>#DIV/0!</v>
      </c>
      <c r="AW21" s="40" t="e">
        <f t="shared" si="31"/>
        <v>#DIV/0!</v>
      </c>
      <c r="AX21" s="40" t="e">
        <f t="shared" si="32"/>
        <v>#DIV/0!</v>
      </c>
      <c r="BA21" s="185" t="e">
        <f t="shared" si="37"/>
        <v>#DIV/0!</v>
      </c>
      <c r="BB21" s="186" t="e">
        <f t="shared" si="38"/>
        <v>#DIV/0!</v>
      </c>
      <c r="BC21" s="187" t="e">
        <f t="shared" si="39"/>
        <v>#DIV/0!</v>
      </c>
      <c r="BD21" s="187" t="e">
        <f t="shared" si="40"/>
        <v>#DIV/0!</v>
      </c>
      <c r="BE21" s="187" t="e">
        <f t="shared" si="41"/>
        <v>#DIV/0!</v>
      </c>
      <c r="BF21" s="187" t="e">
        <f t="shared" si="42"/>
        <v>#DIV/0!</v>
      </c>
      <c r="BG21" s="187" t="e">
        <f t="shared" si="43"/>
        <v>#DIV/0!</v>
      </c>
      <c r="BH21" s="186" t="e">
        <f>BH20+Sieving!I22</f>
        <v>#DIV/0!</v>
      </c>
      <c r="BI21" s="186" t="e">
        <f>BI20+Laser!E22</f>
        <v>#DIV/0!</v>
      </c>
    </row>
    <row r="22" spans="1:61" ht="18" customHeight="1">
      <c r="A22" s="280">
        <v>0.125</v>
      </c>
      <c r="B22" s="270">
        <v>0.125</v>
      </c>
      <c r="C22" s="257">
        <f>(Combined!C29+Combined!C30)/2</f>
        <v>3.25</v>
      </c>
      <c r="D22" s="255" t="e">
        <f>Combined!D29</f>
        <v>#DIV/0!</v>
      </c>
      <c r="E22" s="202" t="e">
        <f>Laser!E23</f>
        <v>#DIV/0!</v>
      </c>
      <c r="F22" s="229" t="e">
        <f>Combined!F29</f>
        <v>#DIV/0!</v>
      </c>
      <c r="G22" s="230" t="e">
        <f>Combined!G29</f>
        <v>#DIV/0!</v>
      </c>
      <c r="H22" s="187" t="e">
        <f>Combined!H29</f>
        <v>#DIV/0!</v>
      </c>
      <c r="I22" s="187" t="e">
        <f>Combined!I29</f>
        <v>#DIV/0!</v>
      </c>
      <c r="J22" s="187" t="e">
        <f>Combined!J29</f>
        <v>#DIV/0!</v>
      </c>
      <c r="K22" s="187" t="e">
        <f>Combined!K29</f>
        <v>#DIV/0!</v>
      </c>
      <c r="L22" s="187" t="e">
        <f>Combined!L29</f>
        <v>#DIV/0!</v>
      </c>
      <c r="M22" s="187" t="e">
        <f t="shared" si="33"/>
        <v>#DIV/0!</v>
      </c>
      <c r="N22" s="187" t="e">
        <f t="shared" si="44"/>
        <v>#DIV/0!</v>
      </c>
      <c r="O22" s="187" t="e">
        <f t="shared" si="2"/>
        <v>#DIV/0!</v>
      </c>
      <c r="P22" s="187" t="e">
        <f t="shared" si="3"/>
        <v>#DIV/0!</v>
      </c>
      <c r="Q22" s="187" t="e">
        <f t="shared" si="4"/>
        <v>#DIV/0!</v>
      </c>
      <c r="R22" s="187" t="e">
        <f t="shared" si="5"/>
        <v>#DIV/0!</v>
      </c>
      <c r="S22" s="187" t="e">
        <f t="shared" si="6"/>
        <v>#DIV/0!</v>
      </c>
      <c r="T22" s="187" t="e">
        <f t="shared" si="34"/>
        <v>#DIV/0!</v>
      </c>
      <c r="U22" s="187" t="e">
        <f t="shared" si="7"/>
        <v>#DIV/0!</v>
      </c>
      <c r="V22" s="187" t="e">
        <f t="shared" si="8"/>
        <v>#DIV/0!</v>
      </c>
      <c r="W22" s="187" t="e">
        <f t="shared" si="9"/>
        <v>#DIV/0!</v>
      </c>
      <c r="X22" s="187" t="e">
        <f t="shared" si="10"/>
        <v>#DIV/0!</v>
      </c>
      <c r="Y22" s="187" t="e">
        <f t="shared" si="11"/>
        <v>#DIV/0!</v>
      </c>
      <c r="Z22" s="187" t="e">
        <f t="shared" si="12"/>
        <v>#DIV/0!</v>
      </c>
      <c r="AA22" s="187" t="e">
        <f t="shared" si="13"/>
        <v>#DIV/0!</v>
      </c>
      <c r="AB22" s="187" t="e">
        <f t="shared" si="14"/>
        <v>#DIV/0!</v>
      </c>
      <c r="AC22" s="187" t="e">
        <f t="shared" si="15"/>
        <v>#DIV/0!</v>
      </c>
      <c r="AD22" s="187" t="e">
        <f t="shared" si="16"/>
        <v>#DIV/0!</v>
      </c>
      <c r="AE22" s="187" t="e">
        <f t="shared" si="17"/>
        <v>#DIV/0!</v>
      </c>
      <c r="AF22" s="187" t="e">
        <f t="shared" si="18"/>
        <v>#DIV/0!</v>
      </c>
      <c r="AG22" s="187" t="e">
        <f t="shared" si="19"/>
        <v>#DIV/0!</v>
      </c>
      <c r="AH22" s="187" t="e">
        <f t="shared" si="20"/>
        <v>#DIV/0!</v>
      </c>
      <c r="AI22" s="187" t="e">
        <f t="shared" si="21"/>
        <v>#DIV/0!</v>
      </c>
      <c r="AJ22" s="187" t="e">
        <f t="shared" si="22"/>
        <v>#DIV/0!</v>
      </c>
      <c r="AK22" s="187" t="e">
        <f t="shared" si="23"/>
        <v>#DIV/0!</v>
      </c>
      <c r="AL22" s="187" t="e">
        <f t="shared" si="24"/>
        <v>#DIV/0!</v>
      </c>
      <c r="AM22" s="187" t="e">
        <f t="shared" si="25"/>
        <v>#DIV/0!</v>
      </c>
      <c r="AN22" s="187" t="e">
        <f t="shared" si="26"/>
        <v>#DIV/0!</v>
      </c>
      <c r="AQ22" s="40" t="e">
        <f t="shared" si="35"/>
        <v>#DIV/0!</v>
      </c>
      <c r="AR22" s="40" t="e">
        <f t="shared" si="36"/>
        <v>#DIV/0!</v>
      </c>
      <c r="AS22" s="40" t="e">
        <f t="shared" si="27"/>
        <v>#DIV/0!</v>
      </c>
      <c r="AT22" s="40" t="e">
        <f t="shared" si="28"/>
        <v>#DIV/0!</v>
      </c>
      <c r="AU22" s="40" t="e">
        <f t="shared" si="29"/>
        <v>#DIV/0!</v>
      </c>
      <c r="AV22" s="40" t="e">
        <f t="shared" si="30"/>
        <v>#DIV/0!</v>
      </c>
      <c r="AW22" s="40" t="e">
        <f t="shared" si="31"/>
        <v>#DIV/0!</v>
      </c>
      <c r="AX22" s="40" t="e">
        <f t="shared" si="32"/>
        <v>#DIV/0!</v>
      </c>
      <c r="BA22" s="185" t="e">
        <f t="shared" si="37"/>
        <v>#DIV/0!</v>
      </c>
      <c r="BB22" s="186" t="e">
        <f t="shared" si="38"/>
        <v>#DIV/0!</v>
      </c>
      <c r="BC22" s="187" t="e">
        <f t="shared" si="39"/>
        <v>#DIV/0!</v>
      </c>
      <c r="BD22" s="187" t="e">
        <f t="shared" si="40"/>
        <v>#DIV/0!</v>
      </c>
      <c r="BE22" s="187" t="e">
        <f t="shared" si="41"/>
        <v>#DIV/0!</v>
      </c>
      <c r="BF22" s="187" t="e">
        <f t="shared" si="42"/>
        <v>#DIV/0!</v>
      </c>
      <c r="BG22" s="187" t="e">
        <f t="shared" si="43"/>
        <v>#DIV/0!</v>
      </c>
      <c r="BH22" s="186" t="e">
        <f>BH21+Sieving!I23</f>
        <v>#DIV/0!</v>
      </c>
      <c r="BI22" s="186" t="e">
        <f>BI21+Laser!E23</f>
        <v>#DIV/0!</v>
      </c>
    </row>
    <row r="23" spans="1:61" ht="18" customHeight="1">
      <c r="A23" s="283">
        <v>0.17677669529663687</v>
      </c>
      <c r="B23" s="270">
        <v>0.17677669529663687</v>
      </c>
      <c r="C23" s="257">
        <f>(Combined!C30+Combined!C31)/2</f>
        <v>2.75</v>
      </c>
      <c r="D23" s="255" t="e">
        <f>Combined!D30</f>
        <v>#DIV/0!</v>
      </c>
      <c r="E23" s="202" t="e">
        <f>Laser!E24</f>
        <v>#DIV/0!</v>
      </c>
      <c r="F23" s="229" t="e">
        <f>Combined!F30</f>
        <v>#DIV/0!</v>
      </c>
      <c r="G23" s="230" t="e">
        <f>Combined!G30</f>
        <v>#DIV/0!</v>
      </c>
      <c r="H23" s="187" t="e">
        <f>Combined!H30</f>
        <v>#DIV/0!</v>
      </c>
      <c r="I23" s="187" t="e">
        <f>Combined!I30</f>
        <v>#DIV/0!</v>
      </c>
      <c r="J23" s="187" t="e">
        <f>Combined!J30</f>
        <v>#DIV/0!</v>
      </c>
      <c r="K23" s="187" t="e">
        <f>Combined!K30</f>
        <v>#DIV/0!</v>
      </c>
      <c r="L23" s="187" t="e">
        <f>Combined!L30</f>
        <v>#DIV/0!</v>
      </c>
      <c r="M23" s="187" t="e">
        <f t="shared" si="33"/>
        <v>#DIV/0!</v>
      </c>
      <c r="N23" s="187" t="e">
        <f t="shared" si="44"/>
        <v>#DIV/0!</v>
      </c>
      <c r="O23" s="187" t="e">
        <f t="shared" si="2"/>
        <v>#DIV/0!</v>
      </c>
      <c r="P23" s="187" t="e">
        <f t="shared" si="3"/>
        <v>#DIV/0!</v>
      </c>
      <c r="Q23" s="187" t="e">
        <f t="shared" si="4"/>
        <v>#DIV/0!</v>
      </c>
      <c r="R23" s="187" t="e">
        <f t="shared" si="5"/>
        <v>#DIV/0!</v>
      </c>
      <c r="S23" s="187" t="e">
        <f t="shared" si="6"/>
        <v>#DIV/0!</v>
      </c>
      <c r="T23" s="187" t="e">
        <f t="shared" si="34"/>
        <v>#DIV/0!</v>
      </c>
      <c r="U23" s="187" t="e">
        <f t="shared" si="7"/>
        <v>#DIV/0!</v>
      </c>
      <c r="V23" s="187" t="e">
        <f t="shared" si="8"/>
        <v>#DIV/0!</v>
      </c>
      <c r="W23" s="187" t="e">
        <f t="shared" si="9"/>
        <v>#DIV/0!</v>
      </c>
      <c r="X23" s="187" t="e">
        <f t="shared" si="10"/>
        <v>#DIV/0!</v>
      </c>
      <c r="Y23" s="187" t="e">
        <f t="shared" si="11"/>
        <v>#DIV/0!</v>
      </c>
      <c r="Z23" s="187" t="e">
        <f t="shared" si="12"/>
        <v>#DIV/0!</v>
      </c>
      <c r="AA23" s="187" t="e">
        <f t="shared" si="13"/>
        <v>#DIV/0!</v>
      </c>
      <c r="AB23" s="187" t="e">
        <f t="shared" si="14"/>
        <v>#DIV/0!</v>
      </c>
      <c r="AC23" s="187" t="e">
        <f t="shared" si="15"/>
        <v>#DIV/0!</v>
      </c>
      <c r="AD23" s="187" t="e">
        <f t="shared" si="16"/>
        <v>#DIV/0!</v>
      </c>
      <c r="AE23" s="187" t="e">
        <f t="shared" si="17"/>
        <v>#DIV/0!</v>
      </c>
      <c r="AF23" s="187" t="e">
        <f t="shared" si="18"/>
        <v>#DIV/0!</v>
      </c>
      <c r="AG23" s="187" t="e">
        <f t="shared" si="19"/>
        <v>#DIV/0!</v>
      </c>
      <c r="AH23" s="187" t="e">
        <f t="shared" si="20"/>
        <v>#DIV/0!</v>
      </c>
      <c r="AI23" s="187" t="e">
        <f t="shared" si="21"/>
        <v>#DIV/0!</v>
      </c>
      <c r="AJ23" s="187" t="e">
        <f t="shared" si="22"/>
        <v>#DIV/0!</v>
      </c>
      <c r="AK23" s="187" t="e">
        <f t="shared" si="23"/>
        <v>#DIV/0!</v>
      </c>
      <c r="AL23" s="187" t="e">
        <f t="shared" si="24"/>
        <v>#DIV/0!</v>
      </c>
      <c r="AM23" s="187" t="e">
        <f t="shared" si="25"/>
        <v>#DIV/0!</v>
      </c>
      <c r="AN23" s="187" t="e">
        <f t="shared" si="26"/>
        <v>#DIV/0!</v>
      </c>
      <c r="AQ23" s="40" t="e">
        <f t="shared" si="35"/>
        <v>#DIV/0!</v>
      </c>
      <c r="AR23" s="40" t="e">
        <f t="shared" si="36"/>
        <v>#DIV/0!</v>
      </c>
      <c r="AS23" s="40" t="e">
        <f t="shared" si="27"/>
        <v>#DIV/0!</v>
      </c>
      <c r="AT23" s="40" t="e">
        <f t="shared" si="28"/>
        <v>#DIV/0!</v>
      </c>
      <c r="AU23" s="40" t="e">
        <f t="shared" si="29"/>
        <v>#DIV/0!</v>
      </c>
      <c r="AV23" s="40" t="e">
        <f t="shared" si="30"/>
        <v>#DIV/0!</v>
      </c>
      <c r="AW23" s="40" t="e">
        <f t="shared" si="31"/>
        <v>#DIV/0!</v>
      </c>
      <c r="AX23" s="40" t="e">
        <f t="shared" si="32"/>
        <v>#DIV/0!</v>
      </c>
      <c r="BA23" s="185" t="e">
        <f t="shared" si="37"/>
        <v>#DIV/0!</v>
      </c>
      <c r="BB23" s="186" t="e">
        <f t="shared" si="38"/>
        <v>#DIV/0!</v>
      </c>
      <c r="BC23" s="187" t="e">
        <f t="shared" si="39"/>
        <v>#DIV/0!</v>
      </c>
      <c r="BD23" s="187" t="e">
        <f t="shared" si="40"/>
        <v>#DIV/0!</v>
      </c>
      <c r="BE23" s="187" t="e">
        <f t="shared" si="41"/>
        <v>#DIV/0!</v>
      </c>
      <c r="BF23" s="187" t="e">
        <f t="shared" si="42"/>
        <v>#DIV/0!</v>
      </c>
      <c r="BG23" s="187" t="e">
        <f t="shared" si="43"/>
        <v>#DIV/0!</v>
      </c>
      <c r="BH23" s="186" t="e">
        <f>BH22+Sieving!I24</f>
        <v>#DIV/0!</v>
      </c>
      <c r="BI23" s="186" t="e">
        <f>BI22+Laser!E24</f>
        <v>#DIV/0!</v>
      </c>
    </row>
    <row r="24" spans="1:61" ht="18" customHeight="1">
      <c r="A24" s="280">
        <v>0.25</v>
      </c>
      <c r="B24" s="270">
        <v>0.25</v>
      </c>
      <c r="C24" s="257">
        <f>(Combined!C31+Combined!C32)/2</f>
        <v>2.25</v>
      </c>
      <c r="D24" s="255" t="e">
        <f>Combined!D31</f>
        <v>#DIV/0!</v>
      </c>
      <c r="E24" s="202" t="e">
        <f>Laser!E25</f>
        <v>#DIV/0!</v>
      </c>
      <c r="F24" s="229" t="e">
        <f>Combined!F31</f>
        <v>#DIV/0!</v>
      </c>
      <c r="G24" s="230" t="e">
        <f>Combined!G31</f>
        <v>#DIV/0!</v>
      </c>
      <c r="H24" s="187" t="e">
        <f>Combined!H31</f>
        <v>#DIV/0!</v>
      </c>
      <c r="I24" s="187" t="e">
        <f>Combined!I31</f>
        <v>#DIV/0!</v>
      </c>
      <c r="J24" s="187" t="e">
        <f>Combined!J31</f>
        <v>#DIV/0!</v>
      </c>
      <c r="K24" s="187" t="e">
        <f>Combined!K31</f>
        <v>#DIV/0!</v>
      </c>
      <c r="L24" s="187" t="e">
        <f>Combined!L31</f>
        <v>#DIV/0!</v>
      </c>
      <c r="M24" s="187" t="e">
        <f t="shared" si="33"/>
        <v>#DIV/0!</v>
      </c>
      <c r="N24" s="187" t="e">
        <f t="shared" si="44"/>
        <v>#DIV/0!</v>
      </c>
      <c r="O24" s="187" t="e">
        <f t="shared" si="2"/>
        <v>#DIV/0!</v>
      </c>
      <c r="P24" s="187" t="e">
        <f t="shared" si="3"/>
        <v>#DIV/0!</v>
      </c>
      <c r="Q24" s="187" t="e">
        <f t="shared" si="4"/>
        <v>#DIV/0!</v>
      </c>
      <c r="R24" s="187" t="e">
        <f t="shared" si="5"/>
        <v>#DIV/0!</v>
      </c>
      <c r="S24" s="187" t="e">
        <f t="shared" si="6"/>
        <v>#DIV/0!</v>
      </c>
      <c r="T24" s="187" t="e">
        <f t="shared" si="34"/>
        <v>#DIV/0!</v>
      </c>
      <c r="U24" s="187" t="e">
        <f t="shared" si="7"/>
        <v>#DIV/0!</v>
      </c>
      <c r="V24" s="187" t="e">
        <f t="shared" si="8"/>
        <v>#DIV/0!</v>
      </c>
      <c r="W24" s="187" t="e">
        <f t="shared" si="9"/>
        <v>#DIV/0!</v>
      </c>
      <c r="X24" s="187" t="e">
        <f t="shared" si="10"/>
        <v>#DIV/0!</v>
      </c>
      <c r="Y24" s="187" t="e">
        <f t="shared" si="11"/>
        <v>#DIV/0!</v>
      </c>
      <c r="Z24" s="187" t="e">
        <f t="shared" si="12"/>
        <v>#DIV/0!</v>
      </c>
      <c r="AA24" s="187" t="e">
        <f t="shared" si="13"/>
        <v>#DIV/0!</v>
      </c>
      <c r="AB24" s="187" t="e">
        <f t="shared" si="14"/>
        <v>#DIV/0!</v>
      </c>
      <c r="AC24" s="187" t="e">
        <f t="shared" si="15"/>
        <v>#DIV/0!</v>
      </c>
      <c r="AD24" s="187" t="e">
        <f t="shared" si="16"/>
        <v>#DIV/0!</v>
      </c>
      <c r="AE24" s="187" t="e">
        <f t="shared" si="17"/>
        <v>#DIV/0!</v>
      </c>
      <c r="AF24" s="187" t="e">
        <f t="shared" si="18"/>
        <v>#DIV/0!</v>
      </c>
      <c r="AG24" s="187" t="e">
        <f t="shared" si="19"/>
        <v>#DIV/0!</v>
      </c>
      <c r="AH24" s="187" t="e">
        <f t="shared" si="20"/>
        <v>#DIV/0!</v>
      </c>
      <c r="AI24" s="187" t="e">
        <f t="shared" si="21"/>
        <v>#DIV/0!</v>
      </c>
      <c r="AJ24" s="187" t="e">
        <f t="shared" si="22"/>
        <v>#DIV/0!</v>
      </c>
      <c r="AK24" s="187" t="e">
        <f t="shared" si="23"/>
        <v>#DIV/0!</v>
      </c>
      <c r="AL24" s="187" t="e">
        <f t="shared" si="24"/>
        <v>#DIV/0!</v>
      </c>
      <c r="AM24" s="187" t="e">
        <f t="shared" si="25"/>
        <v>#DIV/0!</v>
      </c>
      <c r="AN24" s="187" t="e">
        <f t="shared" si="26"/>
        <v>#DIV/0!</v>
      </c>
      <c r="AQ24" s="40" t="e">
        <f t="shared" si="35"/>
        <v>#DIV/0!</v>
      </c>
      <c r="AR24" s="40" t="e">
        <f t="shared" si="36"/>
        <v>#DIV/0!</v>
      </c>
      <c r="AS24" s="40" t="e">
        <f t="shared" si="27"/>
        <v>#DIV/0!</v>
      </c>
      <c r="AT24" s="40" t="e">
        <f t="shared" si="28"/>
        <v>#DIV/0!</v>
      </c>
      <c r="AU24" s="40" t="e">
        <f t="shared" si="29"/>
        <v>#DIV/0!</v>
      </c>
      <c r="AV24" s="40" t="e">
        <f t="shared" si="30"/>
        <v>#DIV/0!</v>
      </c>
      <c r="AW24" s="40" t="e">
        <f t="shared" si="31"/>
        <v>#DIV/0!</v>
      </c>
      <c r="AX24" s="40" t="e">
        <f t="shared" si="32"/>
        <v>#DIV/0!</v>
      </c>
      <c r="BA24" s="185" t="e">
        <f t="shared" si="37"/>
        <v>#DIV/0!</v>
      </c>
      <c r="BB24" s="186" t="e">
        <f t="shared" si="38"/>
        <v>#DIV/0!</v>
      </c>
      <c r="BC24" s="187" t="e">
        <f t="shared" si="39"/>
        <v>#DIV/0!</v>
      </c>
      <c r="BD24" s="187" t="e">
        <f t="shared" si="40"/>
        <v>#DIV/0!</v>
      </c>
      <c r="BE24" s="187" t="e">
        <f t="shared" si="41"/>
        <v>#DIV/0!</v>
      </c>
      <c r="BF24" s="187" t="e">
        <f t="shared" si="42"/>
        <v>#DIV/0!</v>
      </c>
      <c r="BG24" s="187" t="e">
        <f t="shared" si="43"/>
        <v>#DIV/0!</v>
      </c>
      <c r="BH24" s="186" t="e">
        <f>BH23+Sieving!I25</f>
        <v>#DIV/0!</v>
      </c>
      <c r="BI24" s="186" t="e">
        <f>BI23+Laser!E25</f>
        <v>#DIV/0!</v>
      </c>
    </row>
    <row r="25" spans="1:61" ht="18" customHeight="1">
      <c r="A25" s="280">
        <v>0.3535533905932738</v>
      </c>
      <c r="B25" s="270">
        <v>0.3535533905932738</v>
      </c>
      <c r="C25" s="257">
        <f>(Combined!C32+Combined!C33)/2</f>
        <v>1.75</v>
      </c>
      <c r="D25" s="255" t="e">
        <f>Combined!D32</f>
        <v>#DIV/0!</v>
      </c>
      <c r="E25" s="202" t="e">
        <f>Laser!E26</f>
        <v>#DIV/0!</v>
      </c>
      <c r="F25" s="229" t="e">
        <f>Combined!F32</f>
        <v>#DIV/0!</v>
      </c>
      <c r="G25" s="230" t="e">
        <f>Combined!G32</f>
        <v>#DIV/0!</v>
      </c>
      <c r="H25" s="187" t="e">
        <f>Combined!H32</f>
        <v>#DIV/0!</v>
      </c>
      <c r="I25" s="187" t="e">
        <f>Combined!I32</f>
        <v>#DIV/0!</v>
      </c>
      <c r="J25" s="187" t="e">
        <f>Combined!J32</f>
        <v>#DIV/0!</v>
      </c>
      <c r="K25" s="187" t="e">
        <f>Combined!K32</f>
        <v>#DIV/0!</v>
      </c>
      <c r="L25" s="187" t="e">
        <f>Combined!L32</f>
        <v>#DIV/0!</v>
      </c>
      <c r="M25" s="187" t="e">
        <f t="shared" si="33"/>
        <v>#DIV/0!</v>
      </c>
      <c r="N25" s="187" t="e">
        <f t="shared" si="44"/>
        <v>#DIV/0!</v>
      </c>
      <c r="O25" s="187" t="e">
        <f t="shared" si="2"/>
        <v>#DIV/0!</v>
      </c>
      <c r="P25" s="187" t="e">
        <f t="shared" si="3"/>
        <v>#DIV/0!</v>
      </c>
      <c r="Q25" s="187" t="e">
        <f t="shared" si="4"/>
        <v>#DIV/0!</v>
      </c>
      <c r="R25" s="187" t="e">
        <f t="shared" si="5"/>
        <v>#DIV/0!</v>
      </c>
      <c r="S25" s="187" t="e">
        <f t="shared" si="6"/>
        <v>#DIV/0!</v>
      </c>
      <c r="T25" s="187" t="e">
        <f t="shared" si="34"/>
        <v>#DIV/0!</v>
      </c>
      <c r="U25" s="187" t="e">
        <f t="shared" si="7"/>
        <v>#DIV/0!</v>
      </c>
      <c r="V25" s="187" t="e">
        <f t="shared" si="8"/>
        <v>#DIV/0!</v>
      </c>
      <c r="W25" s="187" t="e">
        <f t="shared" si="9"/>
        <v>#DIV/0!</v>
      </c>
      <c r="X25" s="187" t="e">
        <f t="shared" si="10"/>
        <v>#DIV/0!</v>
      </c>
      <c r="Y25" s="187" t="e">
        <f t="shared" si="11"/>
        <v>#DIV/0!</v>
      </c>
      <c r="Z25" s="187" t="e">
        <f t="shared" si="12"/>
        <v>#DIV/0!</v>
      </c>
      <c r="AA25" s="187" t="e">
        <f t="shared" si="13"/>
        <v>#DIV/0!</v>
      </c>
      <c r="AB25" s="187" t="e">
        <f t="shared" si="14"/>
        <v>#DIV/0!</v>
      </c>
      <c r="AC25" s="187" t="e">
        <f t="shared" si="15"/>
        <v>#DIV/0!</v>
      </c>
      <c r="AD25" s="187" t="e">
        <f t="shared" si="16"/>
        <v>#DIV/0!</v>
      </c>
      <c r="AE25" s="187" t="e">
        <f t="shared" si="17"/>
        <v>#DIV/0!</v>
      </c>
      <c r="AF25" s="187" t="e">
        <f t="shared" si="18"/>
        <v>#DIV/0!</v>
      </c>
      <c r="AG25" s="187" t="e">
        <f t="shared" si="19"/>
        <v>#DIV/0!</v>
      </c>
      <c r="AH25" s="187" t="e">
        <f t="shared" si="20"/>
        <v>#DIV/0!</v>
      </c>
      <c r="AI25" s="187" t="e">
        <f t="shared" si="21"/>
        <v>#DIV/0!</v>
      </c>
      <c r="AJ25" s="187" t="e">
        <f t="shared" si="22"/>
        <v>#DIV/0!</v>
      </c>
      <c r="AK25" s="187" t="e">
        <f t="shared" si="23"/>
        <v>#DIV/0!</v>
      </c>
      <c r="AL25" s="187" t="e">
        <f t="shared" si="24"/>
        <v>#DIV/0!</v>
      </c>
      <c r="AM25" s="187" t="e">
        <f t="shared" si="25"/>
        <v>#DIV/0!</v>
      </c>
      <c r="AN25" s="187" t="e">
        <f t="shared" si="26"/>
        <v>#DIV/0!</v>
      </c>
      <c r="AQ25" s="40" t="e">
        <f t="shared" si="35"/>
        <v>#DIV/0!</v>
      </c>
      <c r="AR25" s="40" t="e">
        <f t="shared" si="36"/>
        <v>#DIV/0!</v>
      </c>
      <c r="AS25" s="40" t="e">
        <f t="shared" si="27"/>
        <v>#DIV/0!</v>
      </c>
      <c r="AT25" s="40" t="e">
        <f t="shared" si="28"/>
        <v>#DIV/0!</v>
      </c>
      <c r="AU25" s="40" t="e">
        <f t="shared" si="29"/>
        <v>#DIV/0!</v>
      </c>
      <c r="AV25" s="40" t="e">
        <f t="shared" si="30"/>
        <v>#DIV/0!</v>
      </c>
      <c r="AW25" s="40" t="e">
        <f t="shared" si="31"/>
        <v>#DIV/0!</v>
      </c>
      <c r="AX25" s="40" t="e">
        <f t="shared" si="32"/>
        <v>#DIV/0!</v>
      </c>
      <c r="BA25" s="185" t="e">
        <f t="shared" si="37"/>
        <v>#DIV/0!</v>
      </c>
      <c r="BB25" s="186" t="e">
        <f t="shared" si="38"/>
        <v>#DIV/0!</v>
      </c>
      <c r="BC25" s="187" t="e">
        <f t="shared" si="39"/>
        <v>#DIV/0!</v>
      </c>
      <c r="BD25" s="187" t="e">
        <f t="shared" si="40"/>
        <v>#DIV/0!</v>
      </c>
      <c r="BE25" s="187" t="e">
        <f t="shared" si="41"/>
        <v>#DIV/0!</v>
      </c>
      <c r="BF25" s="187" t="e">
        <f t="shared" si="42"/>
        <v>#DIV/0!</v>
      </c>
      <c r="BG25" s="187" t="e">
        <f t="shared" si="43"/>
        <v>#DIV/0!</v>
      </c>
      <c r="BH25" s="186" t="e">
        <f>BH24+Sieving!I26</f>
        <v>#DIV/0!</v>
      </c>
      <c r="BI25" s="186" t="e">
        <f>BI24+Laser!E26</f>
        <v>#DIV/0!</v>
      </c>
    </row>
    <row r="26" spans="1:61" ht="18" customHeight="1">
      <c r="A26" s="280">
        <v>0.5</v>
      </c>
      <c r="B26" s="270">
        <v>0.5</v>
      </c>
      <c r="C26" s="257">
        <f>(Combined!C33+Combined!C34)/2</f>
        <v>1.25</v>
      </c>
      <c r="D26" s="255" t="e">
        <f>Combined!D33</f>
        <v>#DIV/0!</v>
      </c>
      <c r="E26" s="202" t="e">
        <f>Laser!E27</f>
        <v>#DIV/0!</v>
      </c>
      <c r="F26" s="229" t="e">
        <f>Combined!F33</f>
        <v>#DIV/0!</v>
      </c>
      <c r="G26" s="230" t="e">
        <f>Combined!G33</f>
        <v>#DIV/0!</v>
      </c>
      <c r="H26" s="187" t="e">
        <f>Combined!H33</f>
        <v>#DIV/0!</v>
      </c>
      <c r="I26" s="187" t="e">
        <f>Combined!I33</f>
        <v>#DIV/0!</v>
      </c>
      <c r="J26" s="187" t="e">
        <f>Combined!J33</f>
        <v>#DIV/0!</v>
      </c>
      <c r="K26" s="187" t="e">
        <f>Combined!K33</f>
        <v>#DIV/0!</v>
      </c>
      <c r="L26" s="187" t="e">
        <f>Combined!L33</f>
        <v>#DIV/0!</v>
      </c>
      <c r="M26" s="187" t="e">
        <f t="shared" si="33"/>
        <v>#DIV/0!</v>
      </c>
      <c r="N26" s="187" t="e">
        <f t="shared" si="44"/>
        <v>#DIV/0!</v>
      </c>
      <c r="O26" s="187" t="e">
        <f t="shared" si="2"/>
        <v>#DIV/0!</v>
      </c>
      <c r="P26" s="187" t="e">
        <f t="shared" si="3"/>
        <v>#DIV/0!</v>
      </c>
      <c r="Q26" s="187" t="e">
        <f t="shared" si="4"/>
        <v>#DIV/0!</v>
      </c>
      <c r="R26" s="187" t="e">
        <f t="shared" si="5"/>
        <v>#DIV/0!</v>
      </c>
      <c r="S26" s="187" t="e">
        <f t="shared" si="6"/>
        <v>#DIV/0!</v>
      </c>
      <c r="T26" s="187" t="e">
        <f t="shared" si="34"/>
        <v>#DIV/0!</v>
      </c>
      <c r="U26" s="187" t="e">
        <f t="shared" si="7"/>
        <v>#DIV/0!</v>
      </c>
      <c r="V26" s="187" t="e">
        <f t="shared" si="8"/>
        <v>#DIV/0!</v>
      </c>
      <c r="W26" s="187" t="e">
        <f t="shared" si="9"/>
        <v>#DIV/0!</v>
      </c>
      <c r="X26" s="187" t="e">
        <f t="shared" si="10"/>
        <v>#DIV/0!</v>
      </c>
      <c r="Y26" s="187" t="e">
        <f t="shared" si="11"/>
        <v>#DIV/0!</v>
      </c>
      <c r="Z26" s="187" t="e">
        <f t="shared" si="12"/>
        <v>#DIV/0!</v>
      </c>
      <c r="AA26" s="187" t="e">
        <f t="shared" si="13"/>
        <v>#DIV/0!</v>
      </c>
      <c r="AB26" s="187" t="e">
        <f t="shared" si="14"/>
        <v>#DIV/0!</v>
      </c>
      <c r="AC26" s="187" t="e">
        <f t="shared" si="15"/>
        <v>#DIV/0!</v>
      </c>
      <c r="AD26" s="187" t="e">
        <f t="shared" si="16"/>
        <v>#DIV/0!</v>
      </c>
      <c r="AE26" s="187" t="e">
        <f t="shared" si="17"/>
        <v>#DIV/0!</v>
      </c>
      <c r="AF26" s="187" t="e">
        <f t="shared" si="18"/>
        <v>#DIV/0!</v>
      </c>
      <c r="AG26" s="187" t="e">
        <f t="shared" si="19"/>
        <v>#DIV/0!</v>
      </c>
      <c r="AH26" s="187" t="e">
        <f t="shared" si="20"/>
        <v>#DIV/0!</v>
      </c>
      <c r="AI26" s="187" t="e">
        <f t="shared" si="21"/>
        <v>#DIV/0!</v>
      </c>
      <c r="AJ26" s="187" t="e">
        <f t="shared" si="22"/>
        <v>#DIV/0!</v>
      </c>
      <c r="AK26" s="187" t="e">
        <f t="shared" si="23"/>
        <v>#DIV/0!</v>
      </c>
      <c r="AL26" s="187" t="e">
        <f t="shared" si="24"/>
        <v>#DIV/0!</v>
      </c>
      <c r="AM26" s="187" t="e">
        <f t="shared" si="25"/>
        <v>#DIV/0!</v>
      </c>
      <c r="AN26" s="187" t="e">
        <f t="shared" si="26"/>
        <v>#DIV/0!</v>
      </c>
      <c r="AQ26" s="40" t="e">
        <f t="shared" si="35"/>
        <v>#DIV/0!</v>
      </c>
      <c r="AR26" s="40" t="e">
        <f t="shared" si="36"/>
        <v>#DIV/0!</v>
      </c>
      <c r="AS26" s="40" t="e">
        <f t="shared" si="27"/>
        <v>#DIV/0!</v>
      </c>
      <c r="AT26" s="40" t="e">
        <f t="shared" si="28"/>
        <v>#DIV/0!</v>
      </c>
      <c r="AU26" s="40" t="e">
        <f t="shared" si="29"/>
        <v>#DIV/0!</v>
      </c>
      <c r="AV26" s="40" t="e">
        <f t="shared" si="30"/>
        <v>#DIV/0!</v>
      </c>
      <c r="AW26" s="40" t="e">
        <f t="shared" si="31"/>
        <v>#DIV/0!</v>
      </c>
      <c r="AX26" s="40" t="e">
        <f t="shared" si="32"/>
        <v>#DIV/0!</v>
      </c>
      <c r="BA26" s="185" t="e">
        <f t="shared" si="37"/>
        <v>#DIV/0!</v>
      </c>
      <c r="BB26" s="186" t="e">
        <f t="shared" si="38"/>
        <v>#DIV/0!</v>
      </c>
      <c r="BC26" s="187" t="e">
        <f t="shared" si="39"/>
        <v>#DIV/0!</v>
      </c>
      <c r="BD26" s="187" t="e">
        <f t="shared" si="40"/>
        <v>#DIV/0!</v>
      </c>
      <c r="BE26" s="187" t="e">
        <f t="shared" si="41"/>
        <v>#DIV/0!</v>
      </c>
      <c r="BF26" s="187" t="e">
        <f t="shared" si="42"/>
        <v>#DIV/0!</v>
      </c>
      <c r="BG26" s="187" t="e">
        <f t="shared" si="43"/>
        <v>#DIV/0!</v>
      </c>
      <c r="BH26" s="186" t="e">
        <f>BH25+Sieving!I27</f>
        <v>#DIV/0!</v>
      </c>
      <c r="BI26" s="186" t="e">
        <f>BI25+Laser!E27</f>
        <v>#DIV/0!</v>
      </c>
    </row>
    <row r="27" spans="1:61" ht="18" customHeight="1">
      <c r="A27" s="280">
        <v>0.7071067811865475</v>
      </c>
      <c r="B27" s="270">
        <v>0.7071067811865475</v>
      </c>
      <c r="C27" s="257">
        <f>(Combined!C34+Combined!C35)/2</f>
        <v>0.75</v>
      </c>
      <c r="D27" s="255" t="e">
        <f>Combined!D34</f>
        <v>#DIV/0!</v>
      </c>
      <c r="E27" s="202" t="e">
        <f>Laser!E28</f>
        <v>#DIV/0!</v>
      </c>
      <c r="F27" s="229" t="e">
        <f>Combined!F34</f>
        <v>#DIV/0!</v>
      </c>
      <c r="G27" s="230" t="e">
        <f>Combined!G34</f>
        <v>#DIV/0!</v>
      </c>
      <c r="H27" s="187" t="e">
        <f>Combined!H34</f>
        <v>#DIV/0!</v>
      </c>
      <c r="I27" s="187" t="e">
        <f>Combined!I34</f>
        <v>#DIV/0!</v>
      </c>
      <c r="J27" s="187" t="e">
        <f>Combined!J34</f>
        <v>#DIV/0!</v>
      </c>
      <c r="K27" s="187" t="e">
        <f>Combined!K34</f>
        <v>#DIV/0!</v>
      </c>
      <c r="L27" s="187" t="e">
        <f>Combined!L34</f>
        <v>#DIV/0!</v>
      </c>
      <c r="M27" s="187" t="e">
        <f t="shared" si="33"/>
        <v>#DIV/0!</v>
      </c>
      <c r="N27" s="187" t="e">
        <f t="shared" si="44"/>
        <v>#DIV/0!</v>
      </c>
      <c r="O27" s="187" t="e">
        <f t="shared" si="2"/>
        <v>#DIV/0!</v>
      </c>
      <c r="P27" s="187" t="e">
        <f t="shared" si="3"/>
        <v>#DIV/0!</v>
      </c>
      <c r="Q27" s="187" t="e">
        <f t="shared" si="4"/>
        <v>#DIV/0!</v>
      </c>
      <c r="R27" s="187" t="e">
        <f t="shared" si="5"/>
        <v>#DIV/0!</v>
      </c>
      <c r="S27" s="187" t="e">
        <f t="shared" si="6"/>
        <v>#DIV/0!</v>
      </c>
      <c r="T27" s="187" t="e">
        <f t="shared" si="34"/>
        <v>#DIV/0!</v>
      </c>
      <c r="U27" s="187" t="e">
        <f t="shared" si="7"/>
        <v>#DIV/0!</v>
      </c>
      <c r="V27" s="187" t="e">
        <f t="shared" si="8"/>
        <v>#DIV/0!</v>
      </c>
      <c r="W27" s="187" t="e">
        <f t="shared" si="9"/>
        <v>#DIV/0!</v>
      </c>
      <c r="X27" s="187" t="e">
        <f t="shared" si="10"/>
        <v>#DIV/0!</v>
      </c>
      <c r="Y27" s="187" t="e">
        <f t="shared" si="11"/>
        <v>#DIV/0!</v>
      </c>
      <c r="Z27" s="187" t="e">
        <f t="shared" si="12"/>
        <v>#DIV/0!</v>
      </c>
      <c r="AA27" s="187" t="e">
        <f t="shared" si="13"/>
        <v>#DIV/0!</v>
      </c>
      <c r="AB27" s="187" t="e">
        <f t="shared" si="14"/>
        <v>#DIV/0!</v>
      </c>
      <c r="AC27" s="187" t="e">
        <f t="shared" si="15"/>
        <v>#DIV/0!</v>
      </c>
      <c r="AD27" s="187" t="e">
        <f t="shared" si="16"/>
        <v>#DIV/0!</v>
      </c>
      <c r="AE27" s="187" t="e">
        <f t="shared" si="17"/>
        <v>#DIV/0!</v>
      </c>
      <c r="AF27" s="187" t="e">
        <f t="shared" si="18"/>
        <v>#DIV/0!</v>
      </c>
      <c r="AG27" s="187" t="e">
        <f t="shared" si="19"/>
        <v>#DIV/0!</v>
      </c>
      <c r="AH27" s="187" t="e">
        <f t="shared" si="20"/>
        <v>#DIV/0!</v>
      </c>
      <c r="AI27" s="187" t="e">
        <f t="shared" si="21"/>
        <v>#DIV/0!</v>
      </c>
      <c r="AJ27" s="187" t="e">
        <f t="shared" si="22"/>
        <v>#DIV/0!</v>
      </c>
      <c r="AK27" s="187" t="e">
        <f t="shared" si="23"/>
        <v>#DIV/0!</v>
      </c>
      <c r="AL27" s="187" t="e">
        <f t="shared" si="24"/>
        <v>#DIV/0!</v>
      </c>
      <c r="AM27" s="187" t="e">
        <f t="shared" si="25"/>
        <v>#DIV/0!</v>
      </c>
      <c r="AN27" s="187" t="e">
        <f t="shared" si="26"/>
        <v>#DIV/0!</v>
      </c>
      <c r="AQ27" s="40" t="e">
        <f t="shared" si="35"/>
        <v>#DIV/0!</v>
      </c>
      <c r="AR27" s="40" t="e">
        <f t="shared" si="36"/>
        <v>#DIV/0!</v>
      </c>
      <c r="AS27" s="40" t="e">
        <f t="shared" si="27"/>
        <v>#DIV/0!</v>
      </c>
      <c r="AT27" s="40" t="e">
        <f t="shared" si="28"/>
        <v>#DIV/0!</v>
      </c>
      <c r="AU27" s="40" t="e">
        <f t="shared" si="29"/>
        <v>#DIV/0!</v>
      </c>
      <c r="AV27" s="40" t="e">
        <f t="shared" si="30"/>
        <v>#DIV/0!</v>
      </c>
      <c r="AW27" s="40" t="e">
        <f t="shared" si="31"/>
        <v>#DIV/0!</v>
      </c>
      <c r="AX27" s="40" t="e">
        <f t="shared" si="32"/>
        <v>#DIV/0!</v>
      </c>
      <c r="BA27" s="185" t="e">
        <f t="shared" si="37"/>
        <v>#DIV/0!</v>
      </c>
      <c r="BB27" s="186" t="e">
        <f t="shared" si="38"/>
        <v>#DIV/0!</v>
      </c>
      <c r="BC27" s="187" t="e">
        <f t="shared" si="39"/>
        <v>#DIV/0!</v>
      </c>
      <c r="BD27" s="187" t="e">
        <f t="shared" si="40"/>
        <v>#DIV/0!</v>
      </c>
      <c r="BE27" s="187" t="e">
        <f t="shared" si="41"/>
        <v>#DIV/0!</v>
      </c>
      <c r="BF27" s="187" t="e">
        <f t="shared" si="42"/>
        <v>#DIV/0!</v>
      </c>
      <c r="BG27" s="187" t="e">
        <f t="shared" si="43"/>
        <v>#DIV/0!</v>
      </c>
      <c r="BH27" s="186" t="e">
        <f>BH26+Sieving!I28</f>
        <v>#DIV/0!</v>
      </c>
      <c r="BI27" s="186" t="e">
        <f>BI26+Laser!E28</f>
        <v>#DIV/0!</v>
      </c>
    </row>
    <row r="28" spans="1:61" ht="18" customHeight="1">
      <c r="A28" s="280">
        <v>1</v>
      </c>
      <c r="B28" s="270">
        <v>1</v>
      </c>
      <c r="C28" s="257">
        <f>(Combined!C35+Combined!C36)/2</f>
        <v>0.25</v>
      </c>
      <c r="D28" s="255" t="e">
        <f>Combined!D35</f>
        <v>#DIV/0!</v>
      </c>
      <c r="E28" s="202" t="e">
        <f>Laser!E29</f>
        <v>#DIV/0!</v>
      </c>
      <c r="F28" s="229" t="e">
        <f>Combined!F35</f>
        <v>#DIV/0!</v>
      </c>
      <c r="G28" s="230" t="e">
        <f>Combined!G35</f>
        <v>#DIV/0!</v>
      </c>
      <c r="H28" s="187" t="e">
        <f>Combined!H35</f>
        <v>#DIV/0!</v>
      </c>
      <c r="I28" s="187" t="e">
        <f>Combined!I35</f>
        <v>#DIV/0!</v>
      </c>
      <c r="J28" s="187" t="e">
        <f>Combined!J35</f>
        <v>#DIV/0!</v>
      </c>
      <c r="K28" s="187" t="e">
        <f>Combined!K35</f>
        <v>#DIV/0!</v>
      </c>
      <c r="L28" s="187" t="e">
        <f>Combined!L35</f>
        <v>#DIV/0!</v>
      </c>
      <c r="M28" s="187" t="e">
        <f t="shared" si="33"/>
        <v>#DIV/0!</v>
      </c>
      <c r="N28" s="187" t="e">
        <f t="shared" si="44"/>
        <v>#DIV/0!</v>
      </c>
      <c r="O28" s="187" t="e">
        <f t="shared" si="2"/>
        <v>#DIV/0!</v>
      </c>
      <c r="P28" s="187" t="e">
        <f t="shared" si="3"/>
        <v>#DIV/0!</v>
      </c>
      <c r="Q28" s="187" t="e">
        <f t="shared" si="4"/>
        <v>#DIV/0!</v>
      </c>
      <c r="R28" s="187" t="e">
        <f t="shared" si="5"/>
        <v>#DIV/0!</v>
      </c>
      <c r="S28" s="187" t="e">
        <f t="shared" si="6"/>
        <v>#DIV/0!</v>
      </c>
      <c r="T28" s="187" t="e">
        <f t="shared" si="34"/>
        <v>#DIV/0!</v>
      </c>
      <c r="U28" s="187" t="e">
        <f t="shared" si="7"/>
        <v>#DIV/0!</v>
      </c>
      <c r="V28" s="187" t="e">
        <f t="shared" si="8"/>
        <v>#DIV/0!</v>
      </c>
      <c r="W28" s="187" t="e">
        <f t="shared" si="9"/>
        <v>#DIV/0!</v>
      </c>
      <c r="X28" s="187" t="e">
        <f t="shared" si="10"/>
        <v>#DIV/0!</v>
      </c>
      <c r="Y28" s="187" t="e">
        <f t="shared" si="11"/>
        <v>#DIV/0!</v>
      </c>
      <c r="Z28" s="187" t="e">
        <f t="shared" si="12"/>
        <v>#DIV/0!</v>
      </c>
      <c r="AA28" s="187" t="e">
        <f t="shared" si="13"/>
        <v>#DIV/0!</v>
      </c>
      <c r="AB28" s="187" t="e">
        <f t="shared" si="14"/>
        <v>#DIV/0!</v>
      </c>
      <c r="AC28" s="187" t="e">
        <f t="shared" si="15"/>
        <v>#DIV/0!</v>
      </c>
      <c r="AD28" s="187" t="e">
        <f t="shared" si="16"/>
        <v>#DIV/0!</v>
      </c>
      <c r="AE28" s="187" t="e">
        <f t="shared" si="17"/>
        <v>#DIV/0!</v>
      </c>
      <c r="AF28" s="187" t="e">
        <f t="shared" si="18"/>
        <v>#DIV/0!</v>
      </c>
      <c r="AG28" s="187" t="e">
        <f t="shared" si="19"/>
        <v>#DIV/0!</v>
      </c>
      <c r="AH28" s="187" t="e">
        <f t="shared" si="20"/>
        <v>#DIV/0!</v>
      </c>
      <c r="AI28" s="187" t="e">
        <f t="shared" si="21"/>
        <v>#DIV/0!</v>
      </c>
      <c r="AJ28" s="187" t="e">
        <f t="shared" si="22"/>
        <v>#DIV/0!</v>
      </c>
      <c r="AK28" s="187" t="e">
        <f t="shared" si="23"/>
        <v>#DIV/0!</v>
      </c>
      <c r="AL28" s="187" t="e">
        <f t="shared" si="24"/>
        <v>#DIV/0!</v>
      </c>
      <c r="AM28" s="187" t="e">
        <f t="shared" si="25"/>
        <v>#DIV/0!</v>
      </c>
      <c r="AN28" s="187" t="e">
        <f t="shared" si="26"/>
        <v>#DIV/0!</v>
      </c>
      <c r="AQ28" s="40" t="e">
        <f t="shared" si="35"/>
        <v>#DIV/0!</v>
      </c>
      <c r="AR28" s="40" t="e">
        <f t="shared" si="36"/>
        <v>#DIV/0!</v>
      </c>
      <c r="AS28" s="40" t="e">
        <f t="shared" si="27"/>
        <v>#DIV/0!</v>
      </c>
      <c r="AT28" s="40" t="e">
        <f t="shared" si="28"/>
        <v>#DIV/0!</v>
      </c>
      <c r="AU28" s="40" t="e">
        <f t="shared" si="29"/>
        <v>#DIV/0!</v>
      </c>
      <c r="AV28" s="40" t="e">
        <f t="shared" si="30"/>
        <v>#DIV/0!</v>
      </c>
      <c r="AW28" s="40" t="e">
        <f t="shared" si="31"/>
        <v>#DIV/0!</v>
      </c>
      <c r="AX28" s="40" t="e">
        <f t="shared" si="32"/>
        <v>#DIV/0!</v>
      </c>
      <c r="BA28" s="185" t="e">
        <f t="shared" si="37"/>
        <v>#DIV/0!</v>
      </c>
      <c r="BB28" s="186" t="e">
        <f t="shared" si="38"/>
        <v>#DIV/0!</v>
      </c>
      <c r="BC28" s="187" t="e">
        <f t="shared" si="39"/>
        <v>#DIV/0!</v>
      </c>
      <c r="BD28" s="187" t="e">
        <f t="shared" si="40"/>
        <v>#DIV/0!</v>
      </c>
      <c r="BE28" s="187" t="e">
        <f t="shared" si="41"/>
        <v>#DIV/0!</v>
      </c>
      <c r="BF28" s="187" t="e">
        <f t="shared" si="42"/>
        <v>#DIV/0!</v>
      </c>
      <c r="BG28" s="187" t="e">
        <f t="shared" si="43"/>
        <v>#DIV/0!</v>
      </c>
      <c r="BH28" s="186" t="e">
        <f>BH27+Sieving!I29</f>
        <v>#DIV/0!</v>
      </c>
      <c r="BI28" s="186" t="e">
        <f>BI27+Laser!E29</f>
        <v>#DIV/0!</v>
      </c>
    </row>
    <row r="29" spans="1:61" ht="18" customHeight="1">
      <c r="A29" s="280">
        <v>1.4142135623730951</v>
      </c>
      <c r="B29" s="270">
        <v>1.4142135623730951</v>
      </c>
      <c r="C29" s="257">
        <f>(Combined!C36+Combined!C37)/2</f>
        <v>-0.25</v>
      </c>
      <c r="D29" s="255" t="e">
        <f>Combined!D36</f>
        <v>#DIV/0!</v>
      </c>
      <c r="E29" s="202" t="e">
        <f>Laser!E30</f>
        <v>#DIV/0!</v>
      </c>
      <c r="F29" s="229" t="e">
        <f>Combined!F36</f>
        <v>#DIV/0!</v>
      </c>
      <c r="G29" s="230" t="e">
        <f>Combined!G36</f>
        <v>#DIV/0!</v>
      </c>
      <c r="H29" s="187" t="e">
        <f>Combined!H36</f>
        <v>#DIV/0!</v>
      </c>
      <c r="I29" s="187" t="e">
        <f>Combined!I36</f>
        <v>#DIV/0!</v>
      </c>
      <c r="J29" s="187" t="e">
        <f>Combined!J36</f>
        <v>#DIV/0!</v>
      </c>
      <c r="K29" s="187" t="e">
        <f>Combined!K36</f>
        <v>#DIV/0!</v>
      </c>
      <c r="L29" s="187" t="e">
        <f>Combined!L36</f>
        <v>#DIV/0!</v>
      </c>
      <c r="M29" s="187" t="e">
        <f t="shared" si="33"/>
        <v>#DIV/0!</v>
      </c>
      <c r="N29" s="187" t="e">
        <f t="shared" si="44"/>
        <v>#DIV/0!</v>
      </c>
      <c r="O29" s="187" t="e">
        <f t="shared" si="2"/>
        <v>#DIV/0!</v>
      </c>
      <c r="P29" s="187" t="e">
        <f t="shared" si="3"/>
        <v>#DIV/0!</v>
      </c>
      <c r="Q29" s="187" t="e">
        <f t="shared" si="4"/>
        <v>#DIV/0!</v>
      </c>
      <c r="R29" s="187" t="e">
        <f t="shared" si="5"/>
        <v>#DIV/0!</v>
      </c>
      <c r="S29" s="187" t="e">
        <f t="shared" si="6"/>
        <v>#DIV/0!</v>
      </c>
      <c r="T29" s="187" t="e">
        <f t="shared" si="34"/>
        <v>#DIV/0!</v>
      </c>
      <c r="U29" s="187" t="e">
        <f t="shared" si="7"/>
        <v>#DIV/0!</v>
      </c>
      <c r="V29" s="187" t="e">
        <f t="shared" si="8"/>
        <v>#DIV/0!</v>
      </c>
      <c r="W29" s="187" t="e">
        <f t="shared" si="9"/>
        <v>#DIV/0!</v>
      </c>
      <c r="X29" s="187" t="e">
        <f t="shared" si="10"/>
        <v>#DIV/0!</v>
      </c>
      <c r="Y29" s="187" t="e">
        <f t="shared" si="11"/>
        <v>#DIV/0!</v>
      </c>
      <c r="Z29" s="187" t="e">
        <f t="shared" si="12"/>
        <v>#DIV/0!</v>
      </c>
      <c r="AA29" s="187" t="e">
        <f t="shared" si="13"/>
        <v>#DIV/0!</v>
      </c>
      <c r="AB29" s="187" t="e">
        <f t="shared" si="14"/>
        <v>#DIV/0!</v>
      </c>
      <c r="AC29" s="187" t="e">
        <f t="shared" si="15"/>
        <v>#DIV/0!</v>
      </c>
      <c r="AD29" s="187" t="e">
        <f t="shared" si="16"/>
        <v>#DIV/0!</v>
      </c>
      <c r="AE29" s="187" t="e">
        <f t="shared" si="17"/>
        <v>#DIV/0!</v>
      </c>
      <c r="AF29" s="187" t="e">
        <f t="shared" si="18"/>
        <v>#DIV/0!</v>
      </c>
      <c r="AG29" s="187" t="e">
        <f t="shared" si="19"/>
        <v>#DIV/0!</v>
      </c>
      <c r="AH29" s="187" t="e">
        <f t="shared" si="20"/>
        <v>#DIV/0!</v>
      </c>
      <c r="AI29" s="187" t="e">
        <f t="shared" si="21"/>
        <v>#DIV/0!</v>
      </c>
      <c r="AJ29" s="187" t="e">
        <f t="shared" si="22"/>
        <v>#DIV/0!</v>
      </c>
      <c r="AK29" s="187" t="e">
        <f t="shared" si="23"/>
        <v>#DIV/0!</v>
      </c>
      <c r="AL29" s="187" t="e">
        <f t="shared" si="24"/>
        <v>#DIV/0!</v>
      </c>
      <c r="AM29" s="187" t="e">
        <f t="shared" si="25"/>
        <v>#DIV/0!</v>
      </c>
      <c r="AN29" s="187" t="e">
        <f t="shared" si="26"/>
        <v>#DIV/0!</v>
      </c>
      <c r="AQ29" s="40" t="e">
        <f t="shared" si="35"/>
        <v>#DIV/0!</v>
      </c>
      <c r="AR29" s="40" t="e">
        <f t="shared" si="36"/>
        <v>#DIV/0!</v>
      </c>
      <c r="AS29" s="40" t="e">
        <f t="shared" si="27"/>
        <v>#DIV/0!</v>
      </c>
      <c r="AT29" s="40" t="e">
        <f t="shared" si="28"/>
        <v>#DIV/0!</v>
      </c>
      <c r="AU29" s="40" t="e">
        <f t="shared" si="29"/>
        <v>#DIV/0!</v>
      </c>
      <c r="AV29" s="40" t="e">
        <f t="shared" si="30"/>
        <v>#DIV/0!</v>
      </c>
      <c r="AW29" s="40" t="e">
        <f t="shared" si="31"/>
        <v>#DIV/0!</v>
      </c>
      <c r="AX29" s="40" t="e">
        <f t="shared" si="32"/>
        <v>#DIV/0!</v>
      </c>
      <c r="BA29" s="185" t="e">
        <f t="shared" si="37"/>
        <v>#DIV/0!</v>
      </c>
      <c r="BB29" s="186" t="e">
        <f t="shared" si="38"/>
        <v>#DIV/0!</v>
      </c>
      <c r="BC29" s="187" t="e">
        <f t="shared" si="39"/>
        <v>#DIV/0!</v>
      </c>
      <c r="BD29" s="187" t="e">
        <f t="shared" si="40"/>
        <v>#DIV/0!</v>
      </c>
      <c r="BE29" s="187" t="e">
        <f t="shared" si="41"/>
        <v>#DIV/0!</v>
      </c>
      <c r="BF29" s="187" t="e">
        <f t="shared" si="42"/>
        <v>#DIV/0!</v>
      </c>
      <c r="BG29" s="187" t="e">
        <f t="shared" si="43"/>
        <v>#DIV/0!</v>
      </c>
      <c r="BH29" s="186" t="e">
        <f>BH28+Sieving!I30</f>
        <v>#DIV/0!</v>
      </c>
      <c r="BI29" s="186" t="e">
        <f>BI28+Laser!E30</f>
        <v>#DIV/0!</v>
      </c>
    </row>
    <row r="30" spans="1:61" ht="18" customHeight="1">
      <c r="A30" s="280">
        <v>2</v>
      </c>
      <c r="B30" s="270">
        <v>2</v>
      </c>
      <c r="C30" s="257">
        <f>(Combined!C37+Combined!C38)/2</f>
        <v>-0.75</v>
      </c>
      <c r="D30" s="255" t="e">
        <f>Combined!D37</f>
        <v>#DIV/0!</v>
      </c>
      <c r="E30" s="202" t="e">
        <f>Laser!E31</f>
        <v>#DIV/0!</v>
      </c>
      <c r="F30" s="229" t="e">
        <f>Combined!F37</f>
        <v>#DIV/0!</v>
      </c>
      <c r="G30" s="230" t="e">
        <f>Combined!G37</f>
        <v>#DIV/0!</v>
      </c>
      <c r="H30" s="187" t="e">
        <f>Combined!H37</f>
        <v>#DIV/0!</v>
      </c>
      <c r="I30" s="187" t="e">
        <f>Combined!I37</f>
        <v>#DIV/0!</v>
      </c>
      <c r="J30" s="187" t="e">
        <f>Combined!J37</f>
        <v>#DIV/0!</v>
      </c>
      <c r="K30" s="187" t="e">
        <f>Combined!K37</f>
        <v>#DIV/0!</v>
      </c>
      <c r="L30" s="187" t="e">
        <f>Combined!L37</f>
        <v>#DIV/0!</v>
      </c>
      <c r="M30" s="187" t="e">
        <f t="shared" si="33"/>
        <v>#DIV/0!</v>
      </c>
      <c r="N30" s="187" t="e">
        <f t="shared" si="44"/>
        <v>#DIV/0!</v>
      </c>
      <c r="O30" s="187" t="e">
        <f t="shared" si="2"/>
        <v>#DIV/0!</v>
      </c>
      <c r="P30" s="187" t="e">
        <f t="shared" si="3"/>
        <v>#DIV/0!</v>
      </c>
      <c r="Q30" s="187" t="e">
        <f t="shared" si="4"/>
        <v>#DIV/0!</v>
      </c>
      <c r="R30" s="187" t="e">
        <f t="shared" si="5"/>
        <v>#DIV/0!</v>
      </c>
      <c r="S30" s="187" t="e">
        <f t="shared" si="6"/>
        <v>#DIV/0!</v>
      </c>
      <c r="T30" s="187" t="e">
        <f t="shared" si="34"/>
        <v>#DIV/0!</v>
      </c>
      <c r="U30" s="187" t="e">
        <f t="shared" si="7"/>
        <v>#DIV/0!</v>
      </c>
      <c r="V30" s="187" t="e">
        <f t="shared" si="8"/>
        <v>#DIV/0!</v>
      </c>
      <c r="W30" s="187" t="e">
        <f t="shared" si="9"/>
        <v>#DIV/0!</v>
      </c>
      <c r="X30" s="187" t="e">
        <f t="shared" si="10"/>
        <v>#DIV/0!</v>
      </c>
      <c r="Y30" s="187" t="e">
        <f t="shared" si="11"/>
        <v>#DIV/0!</v>
      </c>
      <c r="Z30" s="187" t="e">
        <f t="shared" si="12"/>
        <v>#DIV/0!</v>
      </c>
      <c r="AA30" s="187" t="e">
        <f t="shared" si="13"/>
        <v>#DIV/0!</v>
      </c>
      <c r="AB30" s="187" t="e">
        <f t="shared" si="14"/>
        <v>#DIV/0!</v>
      </c>
      <c r="AC30" s="187" t="e">
        <f t="shared" si="15"/>
        <v>#DIV/0!</v>
      </c>
      <c r="AD30" s="187" t="e">
        <f t="shared" si="16"/>
        <v>#DIV/0!</v>
      </c>
      <c r="AE30" s="187" t="e">
        <f t="shared" si="17"/>
        <v>#DIV/0!</v>
      </c>
      <c r="AF30" s="187" t="e">
        <f t="shared" si="18"/>
        <v>#DIV/0!</v>
      </c>
      <c r="AG30" s="187" t="e">
        <f t="shared" si="19"/>
        <v>#DIV/0!</v>
      </c>
      <c r="AH30" s="187" t="e">
        <f t="shared" si="20"/>
        <v>#DIV/0!</v>
      </c>
      <c r="AI30" s="187" t="e">
        <f t="shared" si="21"/>
        <v>#DIV/0!</v>
      </c>
      <c r="AJ30" s="187" t="e">
        <f t="shared" si="22"/>
        <v>#DIV/0!</v>
      </c>
      <c r="AK30" s="187" t="e">
        <f t="shared" si="23"/>
        <v>#DIV/0!</v>
      </c>
      <c r="AL30" s="187" t="e">
        <f t="shared" si="24"/>
        <v>#DIV/0!</v>
      </c>
      <c r="AM30" s="187" t="e">
        <f t="shared" si="25"/>
        <v>#DIV/0!</v>
      </c>
      <c r="AN30" s="187" t="e">
        <f t="shared" si="26"/>
        <v>#DIV/0!</v>
      </c>
      <c r="AQ30" s="40" t="e">
        <f t="shared" si="35"/>
        <v>#DIV/0!</v>
      </c>
      <c r="AR30" s="40" t="e">
        <f t="shared" si="36"/>
        <v>#DIV/0!</v>
      </c>
      <c r="AS30" s="40" t="e">
        <f t="shared" si="27"/>
        <v>#DIV/0!</v>
      </c>
      <c r="AT30" s="40" t="e">
        <f t="shared" si="28"/>
        <v>#DIV/0!</v>
      </c>
      <c r="AU30" s="40" t="e">
        <f t="shared" si="29"/>
        <v>#DIV/0!</v>
      </c>
      <c r="AV30" s="40" t="e">
        <f t="shared" si="30"/>
        <v>#DIV/0!</v>
      </c>
      <c r="AW30" s="40" t="e">
        <f t="shared" si="31"/>
        <v>#DIV/0!</v>
      </c>
      <c r="AX30" s="40" t="e">
        <f t="shared" si="32"/>
        <v>#DIV/0!</v>
      </c>
      <c r="BA30" s="185" t="e">
        <f t="shared" si="37"/>
        <v>#DIV/0!</v>
      </c>
      <c r="BB30" s="186" t="e">
        <f t="shared" si="38"/>
        <v>#DIV/0!</v>
      </c>
      <c r="BC30" s="187" t="e">
        <f t="shared" si="39"/>
        <v>#DIV/0!</v>
      </c>
      <c r="BD30" s="187" t="e">
        <f t="shared" si="40"/>
        <v>#DIV/0!</v>
      </c>
      <c r="BE30" s="187" t="e">
        <f t="shared" si="41"/>
        <v>#DIV/0!</v>
      </c>
      <c r="BF30" s="187" t="e">
        <f t="shared" si="42"/>
        <v>#DIV/0!</v>
      </c>
      <c r="BG30" s="187" t="e">
        <f t="shared" si="43"/>
        <v>#DIV/0!</v>
      </c>
      <c r="BH30" s="186" t="e">
        <f>BH29+Sieving!I31</f>
        <v>#DIV/0!</v>
      </c>
      <c r="BI30" s="186" t="e">
        <f>BI29+Laser!E31</f>
        <v>#DIV/0!</v>
      </c>
    </row>
    <row r="31" spans="1:61" ht="18" customHeight="1">
      <c r="A31" s="283">
        <v>2.82842712474619</v>
      </c>
      <c r="B31" s="270">
        <v>2.82842712474619</v>
      </c>
      <c r="C31" s="257">
        <f>(Combined!C38+Combined!C39)/2</f>
        <v>-1.25</v>
      </c>
      <c r="D31" s="255" t="e">
        <f>Combined!D38</f>
        <v>#DIV/0!</v>
      </c>
      <c r="E31" s="227"/>
      <c r="F31" s="229" t="e">
        <f>Combined!F38</f>
        <v>#DIV/0!</v>
      </c>
      <c r="G31" s="230" t="e">
        <f>Combined!G38</f>
        <v>#DIV/0!</v>
      </c>
      <c r="H31" s="187" t="e">
        <f>Combined!H38</f>
        <v>#DIV/0!</v>
      </c>
      <c r="I31" s="187" t="e">
        <f>Combined!I38</f>
        <v>#DIV/0!</v>
      </c>
      <c r="J31" s="187" t="e">
        <f>Combined!J38</f>
        <v>#DIV/0!</v>
      </c>
      <c r="K31" s="187" t="e">
        <f>Combined!K38</f>
        <v>#DIV/0!</v>
      </c>
      <c r="L31" s="187" t="e">
        <f>Combined!L38</f>
        <v>#DIV/0!</v>
      </c>
      <c r="M31" s="187" t="e">
        <f t="shared" si="33"/>
        <v>#DIV/0!</v>
      </c>
      <c r="N31" s="187" t="e">
        <f t="shared" si="44"/>
        <v>#DIV/0!</v>
      </c>
      <c r="O31" s="187" t="e">
        <f t="shared" si="2"/>
        <v>#DIV/0!</v>
      </c>
      <c r="P31" s="187" t="e">
        <f t="shared" si="3"/>
        <v>#DIV/0!</v>
      </c>
      <c r="Q31" s="187" t="e">
        <f t="shared" si="4"/>
        <v>#DIV/0!</v>
      </c>
      <c r="R31" s="187" t="e">
        <f t="shared" si="5"/>
        <v>#DIV/0!</v>
      </c>
      <c r="S31" s="187" t="e">
        <f t="shared" si="6"/>
        <v>#DIV/0!</v>
      </c>
      <c r="T31" s="187" t="e">
        <f t="shared" si="34"/>
        <v>#DIV/0!</v>
      </c>
      <c r="U31" s="187" t="e">
        <f t="shared" si="7"/>
        <v>#DIV/0!</v>
      </c>
      <c r="V31" s="187" t="e">
        <f t="shared" si="8"/>
        <v>#DIV/0!</v>
      </c>
      <c r="W31" s="187" t="e">
        <f t="shared" si="9"/>
        <v>#DIV/0!</v>
      </c>
      <c r="X31" s="187" t="e">
        <f t="shared" si="10"/>
        <v>#DIV/0!</v>
      </c>
      <c r="Y31" s="187" t="e">
        <f t="shared" si="11"/>
        <v>#DIV/0!</v>
      </c>
      <c r="Z31" s="187" t="e">
        <f t="shared" si="12"/>
        <v>#DIV/0!</v>
      </c>
      <c r="AA31" s="187" t="e">
        <f t="shared" si="13"/>
        <v>#DIV/0!</v>
      </c>
      <c r="AB31" s="187" t="e">
        <f t="shared" si="14"/>
        <v>#DIV/0!</v>
      </c>
      <c r="AC31" s="187" t="e">
        <f t="shared" si="15"/>
        <v>#DIV/0!</v>
      </c>
      <c r="AD31" s="187" t="e">
        <f t="shared" si="16"/>
        <v>#DIV/0!</v>
      </c>
      <c r="AE31" s="187" t="e">
        <f t="shared" si="17"/>
        <v>#DIV/0!</v>
      </c>
      <c r="AF31" s="187" t="e">
        <f t="shared" si="18"/>
        <v>#DIV/0!</v>
      </c>
      <c r="AG31" s="187" t="e">
        <f t="shared" si="19"/>
        <v>#DIV/0!</v>
      </c>
      <c r="AH31" s="187" t="e">
        <f t="shared" si="20"/>
        <v>#DIV/0!</v>
      </c>
      <c r="AI31" s="187" t="e">
        <f t="shared" si="21"/>
        <v>#DIV/0!</v>
      </c>
      <c r="AJ31" s="187" t="e">
        <f t="shared" si="22"/>
        <v>#DIV/0!</v>
      </c>
      <c r="AK31" s="187" t="e">
        <f t="shared" si="23"/>
        <v>#DIV/0!</v>
      </c>
      <c r="AL31" s="187" t="e">
        <f t="shared" si="24"/>
        <v>#DIV/0!</v>
      </c>
      <c r="AM31" s="187" t="e">
        <f t="shared" si="25"/>
        <v>#DIV/0!</v>
      </c>
      <c r="AN31" s="187" t="e">
        <f t="shared" si="26"/>
        <v>#DIV/0!</v>
      </c>
      <c r="AQ31" s="40" t="e">
        <f t="shared" si="35"/>
        <v>#DIV/0!</v>
      </c>
      <c r="AR31" s="40">
        <f t="shared" si="36"/>
        <v>0</v>
      </c>
      <c r="AS31" s="40" t="e">
        <f t="shared" si="27"/>
        <v>#DIV/0!</v>
      </c>
      <c r="AT31" s="40" t="e">
        <f t="shared" si="28"/>
        <v>#DIV/0!</v>
      </c>
      <c r="AU31" s="40" t="e">
        <f t="shared" si="29"/>
        <v>#DIV/0!</v>
      </c>
      <c r="AV31" s="40" t="e">
        <f t="shared" si="30"/>
        <v>#DIV/0!</v>
      </c>
      <c r="AW31" s="40" t="e">
        <f t="shared" si="31"/>
        <v>#DIV/0!</v>
      </c>
      <c r="AX31" s="40" t="e">
        <f t="shared" si="32"/>
        <v>#DIV/0!</v>
      </c>
      <c r="BA31" s="185" t="e">
        <f t="shared" si="37"/>
        <v>#DIV/0!</v>
      </c>
      <c r="BB31" s="186" t="e">
        <f t="shared" si="38"/>
        <v>#DIV/0!</v>
      </c>
      <c r="BC31" s="187" t="e">
        <f t="shared" si="39"/>
        <v>#DIV/0!</v>
      </c>
      <c r="BD31" s="187" t="e">
        <f t="shared" si="40"/>
        <v>#DIV/0!</v>
      </c>
      <c r="BE31" s="187" t="e">
        <f t="shared" si="41"/>
        <v>#DIV/0!</v>
      </c>
      <c r="BF31" s="187" t="e">
        <f t="shared" si="42"/>
        <v>#DIV/0!</v>
      </c>
      <c r="BG31" s="187" t="e">
        <f t="shared" si="43"/>
        <v>#DIV/0!</v>
      </c>
      <c r="BH31" s="186" t="e">
        <f>BH30+Sieving!I32</f>
        <v>#DIV/0!</v>
      </c>
      <c r="BI31" s="186"/>
    </row>
    <row r="32" spans="1:61" ht="18" customHeight="1">
      <c r="A32" s="280">
        <v>4</v>
      </c>
      <c r="B32" s="270">
        <v>4</v>
      </c>
      <c r="C32" s="257">
        <f>(Combined!C39+Combined!C40)/2</f>
        <v>-1.75</v>
      </c>
      <c r="D32" s="255" t="e">
        <f>Combined!D39</f>
        <v>#DIV/0!</v>
      </c>
      <c r="E32" s="228"/>
      <c r="F32" s="229" t="e">
        <f>Combined!F39</f>
        <v>#DIV/0!</v>
      </c>
      <c r="G32" s="230" t="e">
        <f>Combined!G39</f>
        <v>#DIV/0!</v>
      </c>
      <c r="H32" s="187" t="e">
        <f>Combined!H39</f>
        <v>#DIV/0!</v>
      </c>
      <c r="I32" s="187" t="e">
        <f>Combined!I39</f>
        <v>#DIV/0!</v>
      </c>
      <c r="J32" s="187" t="e">
        <f>Combined!J39</f>
        <v>#DIV/0!</v>
      </c>
      <c r="K32" s="187" t="e">
        <f>Combined!K39</f>
        <v>#DIV/0!</v>
      </c>
      <c r="L32" s="187" t="e">
        <f>Combined!L39</f>
        <v>#DIV/0!</v>
      </c>
      <c r="M32" s="187" t="e">
        <f t="shared" si="33"/>
        <v>#DIV/0!</v>
      </c>
      <c r="N32" s="187" t="e">
        <f t="shared" si="44"/>
        <v>#DIV/0!</v>
      </c>
      <c r="O32" s="187" t="e">
        <f t="shared" si="2"/>
        <v>#DIV/0!</v>
      </c>
      <c r="P32" s="187" t="e">
        <f t="shared" si="3"/>
        <v>#DIV/0!</v>
      </c>
      <c r="Q32" s="187" t="e">
        <f t="shared" si="4"/>
        <v>#DIV/0!</v>
      </c>
      <c r="R32" s="187" t="e">
        <f t="shared" si="5"/>
        <v>#DIV/0!</v>
      </c>
      <c r="S32" s="187" t="e">
        <f t="shared" si="6"/>
        <v>#DIV/0!</v>
      </c>
      <c r="T32" s="187" t="e">
        <f t="shared" si="34"/>
        <v>#DIV/0!</v>
      </c>
      <c r="U32" s="187" t="e">
        <f t="shared" si="7"/>
        <v>#DIV/0!</v>
      </c>
      <c r="V32" s="187" t="e">
        <f t="shared" si="8"/>
        <v>#DIV/0!</v>
      </c>
      <c r="W32" s="187" t="e">
        <f t="shared" si="9"/>
        <v>#DIV/0!</v>
      </c>
      <c r="X32" s="187" t="e">
        <f t="shared" si="10"/>
        <v>#DIV/0!</v>
      </c>
      <c r="Y32" s="187" t="e">
        <f t="shared" si="11"/>
        <v>#DIV/0!</v>
      </c>
      <c r="Z32" s="187" t="e">
        <f t="shared" si="12"/>
        <v>#DIV/0!</v>
      </c>
      <c r="AA32" s="187" t="e">
        <f t="shared" si="13"/>
        <v>#DIV/0!</v>
      </c>
      <c r="AB32" s="187" t="e">
        <f t="shared" si="14"/>
        <v>#DIV/0!</v>
      </c>
      <c r="AC32" s="187" t="e">
        <f t="shared" si="15"/>
        <v>#DIV/0!</v>
      </c>
      <c r="AD32" s="187" t="e">
        <f t="shared" si="16"/>
        <v>#DIV/0!</v>
      </c>
      <c r="AE32" s="187" t="e">
        <f t="shared" si="17"/>
        <v>#DIV/0!</v>
      </c>
      <c r="AF32" s="187" t="e">
        <f t="shared" si="18"/>
        <v>#DIV/0!</v>
      </c>
      <c r="AG32" s="187" t="e">
        <f t="shared" si="19"/>
        <v>#DIV/0!</v>
      </c>
      <c r="AH32" s="187" t="e">
        <f t="shared" si="20"/>
        <v>#DIV/0!</v>
      </c>
      <c r="AI32" s="187" t="e">
        <f t="shared" si="21"/>
        <v>#DIV/0!</v>
      </c>
      <c r="AJ32" s="187" t="e">
        <f t="shared" si="22"/>
        <v>#DIV/0!</v>
      </c>
      <c r="AK32" s="187" t="e">
        <f t="shared" si="23"/>
        <v>#DIV/0!</v>
      </c>
      <c r="AL32" s="187" t="e">
        <f t="shared" si="24"/>
        <v>#DIV/0!</v>
      </c>
      <c r="AM32" s="187" t="e">
        <f t="shared" si="25"/>
        <v>#DIV/0!</v>
      </c>
      <c r="AN32" s="187" t="e">
        <f t="shared" si="26"/>
        <v>#DIV/0!</v>
      </c>
      <c r="AQ32" s="40" t="e">
        <f t="shared" si="35"/>
        <v>#DIV/0!</v>
      </c>
      <c r="AR32" s="40">
        <f t="shared" si="36"/>
        <v>0</v>
      </c>
      <c r="AS32" s="40" t="e">
        <f t="shared" si="27"/>
        <v>#DIV/0!</v>
      </c>
      <c r="AT32" s="40" t="e">
        <f t="shared" si="28"/>
        <v>#DIV/0!</v>
      </c>
      <c r="AU32" s="40" t="e">
        <f t="shared" si="29"/>
        <v>#DIV/0!</v>
      </c>
      <c r="AV32" s="40" t="e">
        <f t="shared" si="30"/>
        <v>#DIV/0!</v>
      </c>
      <c r="AW32" s="40" t="e">
        <f t="shared" si="31"/>
        <v>#DIV/0!</v>
      </c>
      <c r="AX32" s="40" t="e">
        <f t="shared" si="32"/>
        <v>#DIV/0!</v>
      </c>
      <c r="BA32" s="185" t="e">
        <f t="shared" si="37"/>
        <v>#DIV/0!</v>
      </c>
      <c r="BB32" s="186" t="e">
        <f t="shared" si="38"/>
        <v>#DIV/0!</v>
      </c>
      <c r="BC32" s="187" t="e">
        <f t="shared" si="39"/>
        <v>#DIV/0!</v>
      </c>
      <c r="BD32" s="187" t="e">
        <f t="shared" si="40"/>
        <v>#DIV/0!</v>
      </c>
      <c r="BE32" s="187" t="e">
        <f t="shared" si="41"/>
        <v>#DIV/0!</v>
      </c>
      <c r="BF32" s="187" t="e">
        <f t="shared" si="42"/>
        <v>#DIV/0!</v>
      </c>
      <c r="BG32" s="187" t="e">
        <f t="shared" si="43"/>
        <v>#DIV/0!</v>
      </c>
      <c r="BH32" s="186" t="e">
        <f>BH31+Sieving!I33</f>
        <v>#DIV/0!</v>
      </c>
      <c r="BI32" s="186"/>
    </row>
    <row r="33" spans="1:61" ht="18" customHeight="1">
      <c r="A33" s="280">
        <v>5.656854249492381</v>
      </c>
      <c r="B33" s="270">
        <v>5.656854249492381</v>
      </c>
      <c r="C33" s="257">
        <f>(Combined!C40+Combined!C41)/2</f>
        <v>-2.25</v>
      </c>
      <c r="D33" s="255" t="e">
        <f>Combined!D40</f>
        <v>#DIV/0!</v>
      </c>
      <c r="E33" s="228"/>
      <c r="F33" s="229" t="e">
        <f>Combined!F40</f>
        <v>#DIV/0!</v>
      </c>
      <c r="G33" s="230" t="e">
        <f>Combined!G40</f>
        <v>#DIV/0!</v>
      </c>
      <c r="H33" s="187" t="e">
        <f>Combined!H40</f>
        <v>#DIV/0!</v>
      </c>
      <c r="I33" s="187" t="e">
        <f>Combined!I40</f>
        <v>#DIV/0!</v>
      </c>
      <c r="J33" s="187" t="e">
        <f>Combined!J40</f>
        <v>#DIV/0!</v>
      </c>
      <c r="K33" s="187" t="e">
        <f>Combined!K40</f>
        <v>#DIV/0!</v>
      </c>
      <c r="L33" s="187" t="e">
        <f>Combined!L40</f>
        <v>#DIV/0!</v>
      </c>
      <c r="M33" s="187" t="e">
        <f t="shared" si="33"/>
        <v>#DIV/0!</v>
      </c>
      <c r="N33" s="187" t="e">
        <f t="shared" si="44"/>
        <v>#DIV/0!</v>
      </c>
      <c r="O33" s="187" t="e">
        <f t="shared" si="2"/>
        <v>#DIV/0!</v>
      </c>
      <c r="P33" s="187" t="e">
        <f t="shared" si="3"/>
        <v>#DIV/0!</v>
      </c>
      <c r="Q33" s="187" t="e">
        <f t="shared" si="4"/>
        <v>#DIV/0!</v>
      </c>
      <c r="R33" s="187" t="e">
        <f t="shared" si="5"/>
        <v>#DIV/0!</v>
      </c>
      <c r="S33" s="187" t="e">
        <f t="shared" si="6"/>
        <v>#DIV/0!</v>
      </c>
      <c r="T33" s="187" t="e">
        <f t="shared" si="34"/>
        <v>#DIV/0!</v>
      </c>
      <c r="U33" s="187" t="e">
        <f t="shared" si="7"/>
        <v>#DIV/0!</v>
      </c>
      <c r="V33" s="187" t="e">
        <f t="shared" si="8"/>
        <v>#DIV/0!</v>
      </c>
      <c r="W33" s="187" t="e">
        <f t="shared" si="9"/>
        <v>#DIV/0!</v>
      </c>
      <c r="X33" s="187" t="e">
        <f t="shared" si="10"/>
        <v>#DIV/0!</v>
      </c>
      <c r="Y33" s="187" t="e">
        <f t="shared" si="11"/>
        <v>#DIV/0!</v>
      </c>
      <c r="Z33" s="187" t="e">
        <f t="shared" si="12"/>
        <v>#DIV/0!</v>
      </c>
      <c r="AA33" s="187" t="e">
        <f t="shared" si="13"/>
        <v>#DIV/0!</v>
      </c>
      <c r="AB33" s="187" t="e">
        <f t="shared" si="14"/>
        <v>#DIV/0!</v>
      </c>
      <c r="AC33" s="187" t="e">
        <f t="shared" si="15"/>
        <v>#DIV/0!</v>
      </c>
      <c r="AD33" s="187" t="e">
        <f t="shared" si="16"/>
        <v>#DIV/0!</v>
      </c>
      <c r="AE33" s="187" t="e">
        <f t="shared" si="17"/>
        <v>#DIV/0!</v>
      </c>
      <c r="AF33" s="187" t="e">
        <f t="shared" si="18"/>
        <v>#DIV/0!</v>
      </c>
      <c r="AG33" s="187" t="e">
        <f t="shared" si="19"/>
        <v>#DIV/0!</v>
      </c>
      <c r="AH33" s="187" t="e">
        <f t="shared" si="20"/>
        <v>#DIV/0!</v>
      </c>
      <c r="AI33" s="187" t="e">
        <f t="shared" si="21"/>
        <v>#DIV/0!</v>
      </c>
      <c r="AJ33" s="187" t="e">
        <f t="shared" si="22"/>
        <v>#DIV/0!</v>
      </c>
      <c r="AK33" s="187" t="e">
        <f t="shared" si="23"/>
        <v>#DIV/0!</v>
      </c>
      <c r="AL33" s="187" t="e">
        <f t="shared" si="24"/>
        <v>#DIV/0!</v>
      </c>
      <c r="AM33" s="187" t="e">
        <f t="shared" si="25"/>
        <v>#DIV/0!</v>
      </c>
      <c r="AN33" s="187" t="e">
        <f t="shared" si="26"/>
        <v>#DIV/0!</v>
      </c>
      <c r="AQ33" s="40" t="e">
        <f t="shared" si="35"/>
        <v>#DIV/0!</v>
      </c>
      <c r="AR33" s="40">
        <f t="shared" si="36"/>
        <v>0</v>
      </c>
      <c r="AS33" s="40" t="e">
        <f t="shared" si="27"/>
        <v>#DIV/0!</v>
      </c>
      <c r="AT33" s="40" t="e">
        <f t="shared" si="28"/>
        <v>#DIV/0!</v>
      </c>
      <c r="AU33" s="40" t="e">
        <f t="shared" si="29"/>
        <v>#DIV/0!</v>
      </c>
      <c r="AV33" s="40" t="e">
        <f t="shared" si="30"/>
        <v>#DIV/0!</v>
      </c>
      <c r="AW33" s="40" t="e">
        <f t="shared" si="31"/>
        <v>#DIV/0!</v>
      </c>
      <c r="AX33" s="40" t="e">
        <f t="shared" si="32"/>
        <v>#DIV/0!</v>
      </c>
      <c r="BA33" s="185" t="e">
        <f t="shared" si="37"/>
        <v>#DIV/0!</v>
      </c>
      <c r="BB33" s="186" t="e">
        <f t="shared" si="38"/>
        <v>#DIV/0!</v>
      </c>
      <c r="BC33" s="187" t="e">
        <f t="shared" si="39"/>
        <v>#DIV/0!</v>
      </c>
      <c r="BD33" s="187" t="e">
        <f t="shared" si="40"/>
        <v>#DIV/0!</v>
      </c>
      <c r="BE33" s="187" t="e">
        <f t="shared" si="41"/>
        <v>#DIV/0!</v>
      </c>
      <c r="BF33" s="187" t="e">
        <f t="shared" si="42"/>
        <v>#DIV/0!</v>
      </c>
      <c r="BG33" s="187" t="e">
        <f t="shared" si="43"/>
        <v>#DIV/0!</v>
      </c>
      <c r="BH33" s="186" t="e">
        <f>BH32+Sieving!I34</f>
        <v>#DIV/0!</v>
      </c>
      <c r="BI33" s="186"/>
    </row>
    <row r="34" spans="1:61" ht="18" customHeight="1">
      <c r="A34" s="280">
        <v>8</v>
      </c>
      <c r="B34" s="270">
        <v>8</v>
      </c>
      <c r="C34" s="257">
        <f>(Combined!C41+Combined!C42)/2</f>
        <v>-2.75</v>
      </c>
      <c r="D34" s="255" t="e">
        <f>Combined!D41</f>
        <v>#DIV/0!</v>
      </c>
      <c r="E34" s="228"/>
      <c r="F34" s="229" t="e">
        <f>Combined!F41</f>
        <v>#DIV/0!</v>
      </c>
      <c r="G34" s="230" t="e">
        <f>Combined!G41</f>
        <v>#DIV/0!</v>
      </c>
      <c r="H34" s="187" t="e">
        <f>Combined!H41</f>
        <v>#DIV/0!</v>
      </c>
      <c r="I34" s="187" t="e">
        <f>Combined!I41</f>
        <v>#DIV/0!</v>
      </c>
      <c r="J34" s="187" t="e">
        <f>Combined!J41</f>
        <v>#DIV/0!</v>
      </c>
      <c r="K34" s="187" t="e">
        <f>Combined!K41</f>
        <v>#DIV/0!</v>
      </c>
      <c r="L34" s="187" t="e">
        <f>Combined!L41</f>
        <v>#DIV/0!</v>
      </c>
      <c r="M34" s="187" t="e">
        <f t="shared" si="33"/>
        <v>#DIV/0!</v>
      </c>
      <c r="N34" s="187" t="e">
        <f t="shared" si="44"/>
        <v>#DIV/0!</v>
      </c>
      <c r="O34" s="187" t="e">
        <f t="shared" si="2"/>
        <v>#DIV/0!</v>
      </c>
      <c r="P34" s="187" t="e">
        <f t="shared" si="3"/>
        <v>#DIV/0!</v>
      </c>
      <c r="Q34" s="187" t="e">
        <f t="shared" si="4"/>
        <v>#DIV/0!</v>
      </c>
      <c r="R34" s="187" t="e">
        <f t="shared" si="5"/>
        <v>#DIV/0!</v>
      </c>
      <c r="S34" s="187" t="e">
        <f t="shared" si="6"/>
        <v>#DIV/0!</v>
      </c>
      <c r="T34" s="187" t="e">
        <f t="shared" si="34"/>
        <v>#DIV/0!</v>
      </c>
      <c r="U34" s="187" t="e">
        <f t="shared" si="7"/>
        <v>#DIV/0!</v>
      </c>
      <c r="V34" s="187" t="e">
        <f t="shared" si="8"/>
        <v>#DIV/0!</v>
      </c>
      <c r="W34" s="187" t="e">
        <f t="shared" si="9"/>
        <v>#DIV/0!</v>
      </c>
      <c r="X34" s="187" t="e">
        <f t="shared" si="10"/>
        <v>#DIV/0!</v>
      </c>
      <c r="Y34" s="187" t="e">
        <f t="shared" si="11"/>
        <v>#DIV/0!</v>
      </c>
      <c r="Z34" s="187" t="e">
        <f t="shared" si="12"/>
        <v>#DIV/0!</v>
      </c>
      <c r="AA34" s="187" t="e">
        <f t="shared" si="13"/>
        <v>#DIV/0!</v>
      </c>
      <c r="AB34" s="187" t="e">
        <f t="shared" si="14"/>
        <v>#DIV/0!</v>
      </c>
      <c r="AC34" s="187" t="e">
        <f t="shared" si="15"/>
        <v>#DIV/0!</v>
      </c>
      <c r="AD34" s="187" t="e">
        <f t="shared" si="16"/>
        <v>#DIV/0!</v>
      </c>
      <c r="AE34" s="187" t="e">
        <f t="shared" si="17"/>
        <v>#DIV/0!</v>
      </c>
      <c r="AF34" s="187" t="e">
        <f t="shared" si="18"/>
        <v>#DIV/0!</v>
      </c>
      <c r="AG34" s="187" t="e">
        <f t="shared" si="19"/>
        <v>#DIV/0!</v>
      </c>
      <c r="AH34" s="187" t="e">
        <f t="shared" si="20"/>
        <v>#DIV/0!</v>
      </c>
      <c r="AI34" s="187" t="e">
        <f t="shared" si="21"/>
        <v>#DIV/0!</v>
      </c>
      <c r="AJ34" s="187" t="e">
        <f t="shared" si="22"/>
        <v>#DIV/0!</v>
      </c>
      <c r="AK34" s="187" t="e">
        <f t="shared" si="23"/>
        <v>#DIV/0!</v>
      </c>
      <c r="AL34" s="187" t="e">
        <f t="shared" si="24"/>
        <v>#DIV/0!</v>
      </c>
      <c r="AM34" s="187" t="e">
        <f t="shared" si="25"/>
        <v>#DIV/0!</v>
      </c>
      <c r="AN34" s="187" t="e">
        <f t="shared" si="26"/>
        <v>#DIV/0!</v>
      </c>
      <c r="AQ34" s="40" t="e">
        <f t="shared" si="35"/>
        <v>#DIV/0!</v>
      </c>
      <c r="AR34" s="40">
        <f t="shared" si="36"/>
        <v>0</v>
      </c>
      <c r="AS34" s="40" t="e">
        <f t="shared" si="27"/>
        <v>#DIV/0!</v>
      </c>
      <c r="AT34" s="40" t="e">
        <f t="shared" si="28"/>
        <v>#DIV/0!</v>
      </c>
      <c r="AU34" s="40" t="e">
        <f t="shared" si="29"/>
        <v>#DIV/0!</v>
      </c>
      <c r="AV34" s="40" t="e">
        <f t="shared" si="30"/>
        <v>#DIV/0!</v>
      </c>
      <c r="AW34" s="40" t="e">
        <f t="shared" si="31"/>
        <v>#DIV/0!</v>
      </c>
      <c r="AX34" s="40" t="e">
        <f t="shared" si="32"/>
        <v>#DIV/0!</v>
      </c>
      <c r="BA34" s="185" t="e">
        <f t="shared" si="37"/>
        <v>#DIV/0!</v>
      </c>
      <c r="BB34" s="186" t="e">
        <f>BB33+G34</f>
        <v>#DIV/0!</v>
      </c>
      <c r="BC34" s="187" t="e">
        <f t="shared" si="39"/>
        <v>#DIV/0!</v>
      </c>
      <c r="BD34" s="187" t="e">
        <f t="shared" si="40"/>
        <v>#DIV/0!</v>
      </c>
      <c r="BE34" s="187" t="e">
        <f t="shared" si="41"/>
        <v>#DIV/0!</v>
      </c>
      <c r="BF34" s="187" t="e">
        <f t="shared" si="42"/>
        <v>#DIV/0!</v>
      </c>
      <c r="BG34" s="187" t="e">
        <f t="shared" si="43"/>
        <v>#DIV/0!</v>
      </c>
      <c r="BH34" s="186" t="e">
        <f>BH33+Sieving!I35</f>
        <v>#DIV/0!</v>
      </c>
      <c r="BI34" s="186"/>
    </row>
    <row r="35" spans="1:61" ht="18" customHeight="1">
      <c r="A35" s="280">
        <v>11.31370849898476</v>
      </c>
      <c r="B35" s="270">
        <v>11.31370849898476</v>
      </c>
      <c r="C35" s="257">
        <f>(Combined!C42+Combined!C43)/2</f>
        <v>-3.25</v>
      </c>
      <c r="D35" s="255" t="e">
        <f>Combined!D42</f>
        <v>#DIV/0!</v>
      </c>
      <c r="E35" s="228"/>
      <c r="F35" s="229" t="e">
        <f>Combined!F42</f>
        <v>#DIV/0!</v>
      </c>
      <c r="G35" s="230" t="e">
        <f>Combined!G42</f>
        <v>#DIV/0!</v>
      </c>
      <c r="H35" s="187" t="e">
        <f>Combined!H42</f>
        <v>#DIV/0!</v>
      </c>
      <c r="I35" s="187" t="e">
        <f>Combined!I42</f>
        <v>#DIV/0!</v>
      </c>
      <c r="J35" s="187" t="e">
        <f>Combined!J42</f>
        <v>#DIV/0!</v>
      </c>
      <c r="K35" s="187" t="e">
        <f>Combined!K42</f>
        <v>#DIV/0!</v>
      </c>
      <c r="L35" s="187" t="e">
        <f>Combined!L42</f>
        <v>#DIV/0!</v>
      </c>
      <c r="M35" s="187" t="e">
        <f t="shared" si="33"/>
        <v>#DIV/0!</v>
      </c>
      <c r="N35" s="187" t="e">
        <f t="shared" si="44"/>
        <v>#DIV/0!</v>
      </c>
      <c r="O35" s="187" t="e">
        <f t="shared" si="2"/>
        <v>#DIV/0!</v>
      </c>
      <c r="P35" s="187" t="e">
        <f t="shared" si="3"/>
        <v>#DIV/0!</v>
      </c>
      <c r="Q35" s="187" t="e">
        <f t="shared" si="4"/>
        <v>#DIV/0!</v>
      </c>
      <c r="R35" s="187" t="e">
        <f t="shared" si="5"/>
        <v>#DIV/0!</v>
      </c>
      <c r="S35" s="187" t="e">
        <f t="shared" si="6"/>
        <v>#DIV/0!</v>
      </c>
      <c r="T35" s="187" t="e">
        <f t="shared" si="34"/>
        <v>#DIV/0!</v>
      </c>
      <c r="U35" s="187" t="e">
        <f t="shared" si="7"/>
        <v>#DIV/0!</v>
      </c>
      <c r="V35" s="187" t="e">
        <f t="shared" si="8"/>
        <v>#DIV/0!</v>
      </c>
      <c r="W35" s="187" t="e">
        <f t="shared" si="9"/>
        <v>#DIV/0!</v>
      </c>
      <c r="X35" s="187" t="e">
        <f t="shared" si="10"/>
        <v>#DIV/0!</v>
      </c>
      <c r="Y35" s="187" t="e">
        <f t="shared" si="11"/>
        <v>#DIV/0!</v>
      </c>
      <c r="Z35" s="187" t="e">
        <f t="shared" si="12"/>
        <v>#DIV/0!</v>
      </c>
      <c r="AA35" s="187" t="e">
        <f t="shared" si="13"/>
        <v>#DIV/0!</v>
      </c>
      <c r="AB35" s="187" t="e">
        <f t="shared" si="14"/>
        <v>#DIV/0!</v>
      </c>
      <c r="AC35" s="187" t="e">
        <f t="shared" si="15"/>
        <v>#DIV/0!</v>
      </c>
      <c r="AD35" s="187" t="e">
        <f t="shared" si="16"/>
        <v>#DIV/0!</v>
      </c>
      <c r="AE35" s="187" t="e">
        <f t="shared" si="17"/>
        <v>#DIV/0!</v>
      </c>
      <c r="AF35" s="187" t="e">
        <f t="shared" si="18"/>
        <v>#DIV/0!</v>
      </c>
      <c r="AG35" s="187" t="e">
        <f t="shared" si="19"/>
        <v>#DIV/0!</v>
      </c>
      <c r="AH35" s="187" t="e">
        <f t="shared" si="20"/>
        <v>#DIV/0!</v>
      </c>
      <c r="AI35" s="187" t="e">
        <f t="shared" si="21"/>
        <v>#DIV/0!</v>
      </c>
      <c r="AJ35" s="187" t="e">
        <f t="shared" si="22"/>
        <v>#DIV/0!</v>
      </c>
      <c r="AK35" s="187" t="e">
        <f t="shared" si="23"/>
        <v>#DIV/0!</v>
      </c>
      <c r="AL35" s="187" t="e">
        <f t="shared" si="24"/>
        <v>#DIV/0!</v>
      </c>
      <c r="AM35" s="187" t="e">
        <f t="shared" si="25"/>
        <v>#DIV/0!</v>
      </c>
      <c r="AN35" s="187" t="e">
        <f t="shared" si="26"/>
        <v>#DIV/0!</v>
      </c>
      <c r="AQ35" s="40" t="e">
        <f t="shared" si="35"/>
        <v>#DIV/0!</v>
      </c>
      <c r="AR35" s="40">
        <f t="shared" si="36"/>
        <v>0</v>
      </c>
      <c r="AS35" s="40" t="e">
        <f t="shared" si="27"/>
        <v>#DIV/0!</v>
      </c>
      <c r="AT35" s="40" t="e">
        <f t="shared" si="28"/>
        <v>#DIV/0!</v>
      </c>
      <c r="AU35" s="40" t="e">
        <f t="shared" si="29"/>
        <v>#DIV/0!</v>
      </c>
      <c r="AV35" s="40" t="e">
        <f t="shared" si="30"/>
        <v>#DIV/0!</v>
      </c>
      <c r="AW35" s="40" t="e">
        <f t="shared" si="31"/>
        <v>#DIV/0!</v>
      </c>
      <c r="AX35" s="40" t="e">
        <f t="shared" si="32"/>
        <v>#DIV/0!</v>
      </c>
      <c r="BA35" s="185" t="e">
        <f t="shared" si="37"/>
        <v>#DIV/0!</v>
      </c>
      <c r="BB35" s="186" t="e">
        <f t="shared" si="38"/>
        <v>#DIV/0!</v>
      </c>
      <c r="BC35" s="187" t="e">
        <f t="shared" si="39"/>
        <v>#DIV/0!</v>
      </c>
      <c r="BD35" s="187" t="e">
        <f t="shared" si="40"/>
        <v>#DIV/0!</v>
      </c>
      <c r="BE35" s="187" t="e">
        <f t="shared" si="41"/>
        <v>#DIV/0!</v>
      </c>
      <c r="BF35" s="187" t="e">
        <f t="shared" si="42"/>
        <v>#DIV/0!</v>
      </c>
      <c r="BG35" s="187" t="e">
        <f t="shared" si="43"/>
        <v>#DIV/0!</v>
      </c>
      <c r="BH35" s="186" t="e">
        <f>BH34+Sieving!I36</f>
        <v>#DIV/0!</v>
      </c>
      <c r="BI35" s="186"/>
    </row>
    <row r="36" spans="1:61" ht="18" customHeight="1" thickBot="1">
      <c r="A36" s="280">
        <v>16</v>
      </c>
      <c r="B36" s="270">
        <v>16</v>
      </c>
      <c r="C36" s="258">
        <v>-3.75</v>
      </c>
      <c r="D36" s="255" t="e">
        <f>Combined!D43</f>
        <v>#DIV/0!</v>
      </c>
      <c r="E36" s="228"/>
      <c r="F36" s="229" t="e">
        <f>Combined!F43</f>
        <v>#DIV/0!</v>
      </c>
      <c r="G36" s="230" t="e">
        <f>Combined!G43</f>
        <v>#DIV/0!</v>
      </c>
      <c r="H36" s="187" t="e">
        <f>Combined!H43</f>
        <v>#DIV/0!</v>
      </c>
      <c r="I36" s="187" t="e">
        <f>Combined!I43</f>
        <v>#DIV/0!</v>
      </c>
      <c r="J36" s="187" t="e">
        <f>Combined!J43</f>
        <v>#DIV/0!</v>
      </c>
      <c r="K36" s="187" t="e">
        <f>Combined!K43</f>
        <v>#DIV/0!</v>
      </c>
      <c r="L36" s="187" t="e">
        <f>Combined!L43</f>
        <v>#DIV/0!</v>
      </c>
      <c r="M36" s="187" t="e">
        <f t="shared" si="33"/>
        <v>#DIV/0!</v>
      </c>
      <c r="N36" s="187" t="e">
        <f t="shared" si="44"/>
        <v>#DIV/0!</v>
      </c>
      <c r="O36" s="187" t="e">
        <f t="shared" si="2"/>
        <v>#DIV/0!</v>
      </c>
      <c r="P36" s="187" t="e">
        <f t="shared" si="3"/>
        <v>#DIV/0!</v>
      </c>
      <c r="Q36" s="187" t="e">
        <f t="shared" si="4"/>
        <v>#DIV/0!</v>
      </c>
      <c r="R36" s="187" t="e">
        <f t="shared" si="5"/>
        <v>#DIV/0!</v>
      </c>
      <c r="S36" s="187" t="e">
        <f t="shared" si="6"/>
        <v>#DIV/0!</v>
      </c>
      <c r="T36" s="187" t="e">
        <f t="shared" si="34"/>
        <v>#DIV/0!</v>
      </c>
      <c r="U36" s="187" t="e">
        <f t="shared" si="7"/>
        <v>#DIV/0!</v>
      </c>
      <c r="V36" s="187" t="e">
        <f t="shared" si="8"/>
        <v>#DIV/0!</v>
      </c>
      <c r="W36" s="187" t="e">
        <f t="shared" si="9"/>
        <v>#DIV/0!</v>
      </c>
      <c r="X36" s="187" t="e">
        <f t="shared" si="10"/>
        <v>#DIV/0!</v>
      </c>
      <c r="Y36" s="187" t="e">
        <f t="shared" si="11"/>
        <v>#DIV/0!</v>
      </c>
      <c r="Z36" s="187" t="e">
        <f t="shared" si="12"/>
        <v>#DIV/0!</v>
      </c>
      <c r="AA36" s="187" t="e">
        <f t="shared" si="13"/>
        <v>#DIV/0!</v>
      </c>
      <c r="AB36" s="187" t="e">
        <f t="shared" si="14"/>
        <v>#DIV/0!</v>
      </c>
      <c r="AC36" s="187" t="e">
        <f t="shared" si="15"/>
        <v>#DIV/0!</v>
      </c>
      <c r="AD36" s="187" t="e">
        <f t="shared" si="16"/>
        <v>#DIV/0!</v>
      </c>
      <c r="AE36" s="187" t="e">
        <f t="shared" si="17"/>
        <v>#DIV/0!</v>
      </c>
      <c r="AF36" s="187" t="e">
        <f t="shared" si="18"/>
        <v>#DIV/0!</v>
      </c>
      <c r="AG36" s="187" t="e">
        <f t="shared" si="19"/>
        <v>#DIV/0!</v>
      </c>
      <c r="AH36" s="187" t="e">
        <f t="shared" si="20"/>
        <v>#DIV/0!</v>
      </c>
      <c r="AI36" s="187" t="e">
        <f t="shared" si="21"/>
        <v>#DIV/0!</v>
      </c>
      <c r="AJ36" s="187" t="e">
        <f t="shared" si="22"/>
        <v>#DIV/0!</v>
      </c>
      <c r="AK36" s="187" t="e">
        <f t="shared" si="23"/>
        <v>#DIV/0!</v>
      </c>
      <c r="AL36" s="187" t="e">
        <f t="shared" si="24"/>
        <v>#DIV/0!</v>
      </c>
      <c r="AM36" s="187" t="e">
        <f t="shared" si="25"/>
        <v>#DIV/0!</v>
      </c>
      <c r="AN36" s="187" t="e">
        <f t="shared" si="26"/>
        <v>#DIV/0!</v>
      </c>
      <c r="AQ36" s="40" t="e">
        <f t="shared" si="35"/>
        <v>#DIV/0!</v>
      </c>
      <c r="AR36" s="40">
        <f t="shared" si="36"/>
        <v>0</v>
      </c>
      <c r="AS36" s="40" t="e">
        <f t="shared" si="27"/>
        <v>#DIV/0!</v>
      </c>
      <c r="AT36" s="40" t="e">
        <f t="shared" si="28"/>
        <v>#DIV/0!</v>
      </c>
      <c r="AU36" s="40" t="e">
        <f t="shared" si="29"/>
        <v>#DIV/0!</v>
      </c>
      <c r="AV36" s="40" t="e">
        <f t="shared" si="30"/>
        <v>#DIV/0!</v>
      </c>
      <c r="AW36" s="40" t="e">
        <f t="shared" si="31"/>
        <v>#DIV/0!</v>
      </c>
      <c r="AX36" s="40" t="e">
        <f t="shared" si="32"/>
        <v>#DIV/0!</v>
      </c>
      <c r="BA36" s="259" t="e">
        <f t="shared" si="37"/>
        <v>#DIV/0!</v>
      </c>
      <c r="BB36" s="260" t="e">
        <f t="shared" si="38"/>
        <v>#DIV/0!</v>
      </c>
      <c r="BC36" s="261" t="e">
        <f t="shared" si="39"/>
        <v>#DIV/0!</v>
      </c>
      <c r="BD36" s="261" t="e">
        <f t="shared" si="40"/>
        <v>#DIV/0!</v>
      </c>
      <c r="BE36" s="261" t="e">
        <f t="shared" si="41"/>
        <v>#DIV/0!</v>
      </c>
      <c r="BF36" s="261" t="e">
        <f t="shared" si="42"/>
        <v>#DIV/0!</v>
      </c>
      <c r="BG36" s="261" t="e">
        <f t="shared" si="43"/>
        <v>#DIV/0!</v>
      </c>
      <c r="BH36" s="260" t="e">
        <f>BH35+Sieving!I37</f>
        <v>#DIV/0!</v>
      </c>
      <c r="BI36" s="260"/>
    </row>
    <row r="37" spans="1:61" ht="24" customHeight="1">
      <c r="A37" s="280"/>
      <c r="B37" s="271"/>
      <c r="C37" s="454" t="s">
        <v>44</v>
      </c>
      <c r="D37" s="388" t="e">
        <f>SUM(D19:D36)</f>
        <v>#DIV/0!</v>
      </c>
      <c r="E37" s="388" t="e">
        <f aca="true" t="shared" si="45" ref="E37:AN37">SUM(E7:E36)</f>
        <v>#DIV/0!</v>
      </c>
      <c r="F37" s="456" t="e">
        <f t="shared" si="45"/>
        <v>#DIV/0!</v>
      </c>
      <c r="G37" s="460" t="e">
        <f t="shared" si="45"/>
        <v>#DIV/0!</v>
      </c>
      <c r="H37" s="460" t="e">
        <f t="shared" si="45"/>
        <v>#DIV/0!</v>
      </c>
      <c r="I37" s="460" t="e">
        <f t="shared" si="45"/>
        <v>#DIV/0!</v>
      </c>
      <c r="J37" s="460" t="e">
        <f t="shared" si="45"/>
        <v>#DIV/0!</v>
      </c>
      <c r="K37" s="460" t="e">
        <f t="shared" si="45"/>
        <v>#DIV/0!</v>
      </c>
      <c r="L37" s="460" t="e">
        <f t="shared" si="45"/>
        <v>#DIV/0!</v>
      </c>
      <c r="M37" s="359" t="e">
        <f t="shared" si="45"/>
        <v>#DIV/0!</v>
      </c>
      <c r="N37" s="359" t="e">
        <f t="shared" si="45"/>
        <v>#DIV/0!</v>
      </c>
      <c r="O37" s="359" t="e">
        <f t="shared" si="45"/>
        <v>#DIV/0!</v>
      </c>
      <c r="P37" s="359" t="e">
        <f t="shared" si="45"/>
        <v>#DIV/0!</v>
      </c>
      <c r="Q37" s="359" t="e">
        <f t="shared" si="45"/>
        <v>#DIV/0!</v>
      </c>
      <c r="R37" s="359" t="e">
        <f t="shared" si="45"/>
        <v>#DIV/0!</v>
      </c>
      <c r="S37" s="359" t="e">
        <f t="shared" si="45"/>
        <v>#DIV/0!</v>
      </c>
      <c r="T37" s="359" t="e">
        <f t="shared" si="45"/>
        <v>#DIV/0!</v>
      </c>
      <c r="U37" s="359" t="e">
        <f t="shared" si="45"/>
        <v>#DIV/0!</v>
      </c>
      <c r="V37" s="359" t="e">
        <f t="shared" si="45"/>
        <v>#DIV/0!</v>
      </c>
      <c r="W37" s="359" t="e">
        <f t="shared" si="45"/>
        <v>#DIV/0!</v>
      </c>
      <c r="X37" s="359" t="e">
        <f t="shared" si="45"/>
        <v>#DIV/0!</v>
      </c>
      <c r="Y37" s="359" t="e">
        <f t="shared" si="45"/>
        <v>#DIV/0!</v>
      </c>
      <c r="Z37" s="359" t="e">
        <f t="shared" si="45"/>
        <v>#DIV/0!</v>
      </c>
      <c r="AA37" s="359" t="e">
        <f t="shared" si="45"/>
        <v>#DIV/0!</v>
      </c>
      <c r="AB37" s="359" t="e">
        <f t="shared" si="45"/>
        <v>#DIV/0!</v>
      </c>
      <c r="AC37" s="359" t="e">
        <f t="shared" si="45"/>
        <v>#DIV/0!</v>
      </c>
      <c r="AD37" s="359" t="e">
        <f t="shared" si="45"/>
        <v>#DIV/0!</v>
      </c>
      <c r="AE37" s="359" t="e">
        <f t="shared" si="45"/>
        <v>#DIV/0!</v>
      </c>
      <c r="AF37" s="359" t="e">
        <f t="shared" si="45"/>
        <v>#DIV/0!</v>
      </c>
      <c r="AG37" s="359" t="e">
        <f t="shared" si="45"/>
        <v>#DIV/0!</v>
      </c>
      <c r="AH37" s="445" t="e">
        <f t="shared" si="45"/>
        <v>#DIV/0!</v>
      </c>
      <c r="AI37" s="445" t="e">
        <f t="shared" si="45"/>
        <v>#DIV/0!</v>
      </c>
      <c r="AJ37" s="445" t="e">
        <f t="shared" si="45"/>
        <v>#DIV/0!</v>
      </c>
      <c r="AK37" s="445" t="e">
        <f t="shared" si="45"/>
        <v>#DIV/0!</v>
      </c>
      <c r="AL37" s="445" t="e">
        <f t="shared" si="45"/>
        <v>#DIV/0!</v>
      </c>
      <c r="AM37" s="445" t="e">
        <f t="shared" si="45"/>
        <v>#DIV/0!</v>
      </c>
      <c r="AN37" s="445" t="e">
        <f t="shared" si="45"/>
        <v>#DIV/0!</v>
      </c>
      <c r="AQ37" s="166" t="e">
        <f aca="true" t="shared" si="46" ref="AQ37:AX37">SUM(AQ7:AQ36)</f>
        <v>#DIV/0!</v>
      </c>
      <c r="AR37" s="167" t="e">
        <f t="shared" si="46"/>
        <v>#DIV/0!</v>
      </c>
      <c r="AS37" s="167" t="e">
        <f t="shared" si="46"/>
        <v>#DIV/0!</v>
      </c>
      <c r="AT37" s="167" t="e">
        <f t="shared" si="46"/>
        <v>#DIV/0!</v>
      </c>
      <c r="AU37" s="167" t="e">
        <f t="shared" si="46"/>
        <v>#DIV/0!</v>
      </c>
      <c r="AV37" s="167" t="e">
        <f t="shared" si="46"/>
        <v>#DIV/0!</v>
      </c>
      <c r="AW37" s="167" t="e">
        <f t="shared" si="46"/>
        <v>#DIV/0!</v>
      </c>
      <c r="AX37" s="168" t="e">
        <f t="shared" si="46"/>
        <v>#DIV/0!</v>
      </c>
      <c r="BA37"/>
      <c r="BB37"/>
      <c r="BC37"/>
      <c r="BD37"/>
      <c r="BE37"/>
      <c r="BG37"/>
      <c r="BH37"/>
      <c r="BI37"/>
    </row>
    <row r="38" spans="3:61" ht="20.25" customHeight="1" thickBot="1">
      <c r="C38" s="455"/>
      <c r="D38" s="389"/>
      <c r="E38" s="389"/>
      <c r="F38" s="457"/>
      <c r="G38" s="461"/>
      <c r="H38" s="461"/>
      <c r="I38" s="461"/>
      <c r="J38" s="461"/>
      <c r="K38" s="461"/>
      <c r="L38" s="461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446"/>
      <c r="AI38" s="446"/>
      <c r="AJ38" s="446"/>
      <c r="AK38" s="446"/>
      <c r="AL38" s="446"/>
      <c r="AM38" s="446"/>
      <c r="AN38" s="446"/>
      <c r="AQ38" s="174" t="e">
        <f aca="true" t="shared" si="47" ref="AQ38:AX38">AQ37/100</f>
        <v>#DIV/0!</v>
      </c>
      <c r="AR38" s="175" t="e">
        <f t="shared" si="47"/>
        <v>#DIV/0!</v>
      </c>
      <c r="AS38" s="169" t="e">
        <f t="shared" si="47"/>
        <v>#DIV/0!</v>
      </c>
      <c r="AT38" s="169" t="e">
        <f t="shared" si="47"/>
        <v>#DIV/0!</v>
      </c>
      <c r="AU38" s="169" t="e">
        <f t="shared" si="47"/>
        <v>#DIV/0!</v>
      </c>
      <c r="AV38" s="169" t="e">
        <f t="shared" si="47"/>
        <v>#DIV/0!</v>
      </c>
      <c r="AW38" s="169" t="e">
        <f t="shared" si="47"/>
        <v>#DIV/0!</v>
      </c>
      <c r="AX38" s="170" t="e">
        <f t="shared" si="47"/>
        <v>#DIV/0!</v>
      </c>
      <c r="BA38"/>
      <c r="BB38"/>
      <c r="BC38"/>
      <c r="BD38"/>
      <c r="BE38"/>
      <c r="BG38"/>
      <c r="BH38"/>
      <c r="BI38"/>
    </row>
    <row r="39" spans="3:61" ht="6" customHeight="1" thickBot="1">
      <c r="C39" s="85"/>
      <c r="D39" s="86"/>
      <c r="E39" s="86"/>
      <c r="F39" s="87"/>
      <c r="G39" s="88"/>
      <c r="H39" s="88"/>
      <c r="I39" s="88"/>
      <c r="J39" s="88"/>
      <c r="K39" s="8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BA39" s="87"/>
      <c r="BB39" s="88"/>
      <c r="BC39" s="88"/>
      <c r="BD39" s="88"/>
      <c r="BE39" s="88"/>
      <c r="BF39" s="86"/>
      <c r="BG39"/>
      <c r="BH39"/>
      <c r="BI39"/>
    </row>
    <row r="40" spans="2:61" ht="19.5" customHeight="1" thickBot="1">
      <c r="B40" s="273"/>
      <c r="C40" s="137"/>
      <c r="D40" s="63"/>
      <c r="E40" s="63"/>
      <c r="F40" s="10"/>
      <c r="G40" s="76"/>
      <c r="H40" s="76"/>
      <c r="I40" s="76"/>
      <c r="J40" s="76"/>
      <c r="K40" s="9"/>
      <c r="L40"/>
      <c r="M40" s="152" t="e">
        <f>M37/100</f>
        <v>#DIV/0!</v>
      </c>
      <c r="N40" s="152" t="e">
        <f aca="true" t="shared" si="48" ref="N40:S40">N37/100</f>
        <v>#DIV/0!</v>
      </c>
      <c r="O40" s="152" t="e">
        <f t="shared" si="48"/>
        <v>#DIV/0!</v>
      </c>
      <c r="P40" s="152" t="e">
        <f t="shared" si="48"/>
        <v>#DIV/0!</v>
      </c>
      <c r="Q40" s="152" t="e">
        <f t="shared" si="48"/>
        <v>#DIV/0!</v>
      </c>
      <c r="R40" s="152" t="e">
        <f t="shared" si="48"/>
        <v>#DIV/0!</v>
      </c>
      <c r="S40" s="152" t="e">
        <f t="shared" si="48"/>
        <v>#DIV/0!</v>
      </c>
      <c r="T40" s="161" t="e">
        <f>T37/100</f>
        <v>#DIV/0!</v>
      </c>
      <c r="U40" s="161" t="e">
        <f aca="true" t="shared" si="49" ref="U40:Z40">U37/100</f>
        <v>#DIV/0!</v>
      </c>
      <c r="V40" s="161" t="e">
        <f t="shared" si="49"/>
        <v>#DIV/0!</v>
      </c>
      <c r="W40" s="161" t="e">
        <f t="shared" si="49"/>
        <v>#DIV/0!</v>
      </c>
      <c r="X40" s="161" t="e">
        <f t="shared" si="49"/>
        <v>#DIV/0!</v>
      </c>
      <c r="Y40" s="161" t="e">
        <f t="shared" si="49"/>
        <v>#DIV/0!</v>
      </c>
      <c r="Z40" s="161" t="e">
        <f t="shared" si="49"/>
        <v>#DIV/0!</v>
      </c>
      <c r="AA40" s="161" t="e">
        <f>AA37/100</f>
        <v>#DIV/0!</v>
      </c>
      <c r="AB40" s="161" t="e">
        <f aca="true" t="shared" si="50" ref="AB40:AG40">AB37/100</f>
        <v>#DIV/0!</v>
      </c>
      <c r="AC40" s="161" t="e">
        <f t="shared" si="50"/>
        <v>#DIV/0!</v>
      </c>
      <c r="AD40" s="161" t="e">
        <f t="shared" si="50"/>
        <v>#DIV/0!</v>
      </c>
      <c r="AE40" s="161" t="e">
        <f t="shared" si="50"/>
        <v>#DIV/0!</v>
      </c>
      <c r="AF40" s="161" t="e">
        <f t="shared" si="50"/>
        <v>#DIV/0!</v>
      </c>
      <c r="AG40" s="165" t="e">
        <f t="shared" si="50"/>
        <v>#DIV/0!</v>
      </c>
      <c r="AH40" s="155" t="e">
        <f>AH37/100</f>
        <v>#DIV/0!</v>
      </c>
      <c r="AI40" s="156" t="e">
        <f aca="true" t="shared" si="51" ref="AI40:AN40">AI37/100</f>
        <v>#DIV/0!</v>
      </c>
      <c r="AJ40" s="156" t="e">
        <f t="shared" si="51"/>
        <v>#DIV/0!</v>
      </c>
      <c r="AK40" s="156" t="e">
        <f t="shared" si="51"/>
        <v>#DIV/0!</v>
      </c>
      <c r="AL40" s="156" t="e">
        <f t="shared" si="51"/>
        <v>#DIV/0!</v>
      </c>
      <c r="AM40" s="156" t="e">
        <f t="shared" si="51"/>
        <v>#DIV/0!</v>
      </c>
      <c r="AN40" s="157" t="e">
        <f t="shared" si="51"/>
        <v>#DIV/0!</v>
      </c>
      <c r="AS40" s="171" t="e">
        <f>SQRT(AS38)</f>
        <v>#DIV/0!</v>
      </c>
      <c r="AT40" s="172" t="e">
        <f>SQRT(AT38)</f>
        <v>#DIV/0!</v>
      </c>
      <c r="AU40" s="172" t="e">
        <f>AU38/POWER(AS40,3)</f>
        <v>#DIV/0!</v>
      </c>
      <c r="AV40" s="172" t="e">
        <f>AV38/POWER(AT40,3)</f>
        <v>#DIV/0!</v>
      </c>
      <c r="AW40" s="172" t="e">
        <f>AW38/POWER(AS40,4)</f>
        <v>#DIV/0!</v>
      </c>
      <c r="AX40" s="173" t="e">
        <f>AX38/POWER(AT40,4)</f>
        <v>#DIV/0!</v>
      </c>
      <c r="BA40" s="10"/>
      <c r="BB40" s="76"/>
      <c r="BC40" s="76"/>
      <c r="BD40" s="76"/>
      <c r="BE40" s="76"/>
      <c r="BF40" s="9"/>
      <c r="BG40"/>
      <c r="BH40"/>
      <c r="BI40"/>
    </row>
    <row r="41" spans="1:58" s="111" customFormat="1" ht="19.5" customHeight="1" thickBot="1">
      <c r="A41" s="284"/>
      <c r="B41" s="272"/>
      <c r="C41" s="1"/>
      <c r="D41" s="61"/>
      <c r="E41" s="61"/>
      <c r="F41" s="2"/>
      <c r="G41" s="38"/>
      <c r="H41" s="38"/>
      <c r="I41" s="38"/>
      <c r="J41" s="2"/>
      <c r="K41" s="110"/>
      <c r="M41" s="153"/>
      <c r="N41" s="153"/>
      <c r="O41" s="153"/>
      <c r="P41" s="153"/>
      <c r="Q41" s="153"/>
      <c r="R41" s="153"/>
      <c r="S41" s="154"/>
      <c r="T41" s="162" t="e">
        <f aca="true" t="shared" si="52" ref="T41:Z41">SQRT(T40)</f>
        <v>#DIV/0!</v>
      </c>
      <c r="U41" s="163" t="e">
        <f t="shared" si="52"/>
        <v>#DIV/0!</v>
      </c>
      <c r="V41" s="163" t="e">
        <f t="shared" si="52"/>
        <v>#DIV/0!</v>
      </c>
      <c r="W41" s="163" t="e">
        <f t="shared" si="52"/>
        <v>#DIV/0!</v>
      </c>
      <c r="X41" s="163" t="e">
        <f t="shared" si="52"/>
        <v>#DIV/0!</v>
      </c>
      <c r="Y41" s="163" t="e">
        <f t="shared" si="52"/>
        <v>#DIV/0!</v>
      </c>
      <c r="Z41" s="164" t="e">
        <f t="shared" si="52"/>
        <v>#DIV/0!</v>
      </c>
      <c r="AA41" s="162" t="e">
        <f>AA40/POWER(T41,3)</f>
        <v>#DIV/0!</v>
      </c>
      <c r="AB41" s="163" t="e">
        <f aca="true" t="shared" si="53" ref="AB41:AG41">AB40/POWER(U41,3)</f>
        <v>#DIV/0!</v>
      </c>
      <c r="AC41" s="163" t="e">
        <f t="shared" si="53"/>
        <v>#DIV/0!</v>
      </c>
      <c r="AD41" s="163" t="e">
        <f t="shared" si="53"/>
        <v>#DIV/0!</v>
      </c>
      <c r="AE41" s="163" t="e">
        <f t="shared" si="53"/>
        <v>#DIV/0!</v>
      </c>
      <c r="AF41" s="163" t="e">
        <f t="shared" si="53"/>
        <v>#DIV/0!</v>
      </c>
      <c r="AG41" s="164" t="e">
        <f t="shared" si="53"/>
        <v>#DIV/0!</v>
      </c>
      <c r="AH41" s="158" t="e">
        <f aca="true" t="shared" si="54" ref="AH41:AN41">AH40/POWER(T41,4)</f>
        <v>#DIV/0!</v>
      </c>
      <c r="AI41" s="159" t="e">
        <f t="shared" si="54"/>
        <v>#DIV/0!</v>
      </c>
      <c r="AJ41" s="159" t="e">
        <f t="shared" si="54"/>
        <v>#DIV/0!</v>
      </c>
      <c r="AK41" s="159" t="e">
        <f t="shared" si="54"/>
        <v>#DIV/0!</v>
      </c>
      <c r="AL41" s="159" t="e">
        <f t="shared" si="54"/>
        <v>#DIV/0!</v>
      </c>
      <c r="AM41" s="159" t="e">
        <f t="shared" si="54"/>
        <v>#DIV/0!</v>
      </c>
      <c r="AN41" s="160" t="e">
        <f t="shared" si="54"/>
        <v>#DIV/0!</v>
      </c>
      <c r="AQ41" s="40"/>
      <c r="AR41" s="40"/>
      <c r="AS41" s="40"/>
      <c r="AT41" s="40"/>
      <c r="AU41" s="40"/>
      <c r="AV41" s="40"/>
      <c r="AW41" s="40"/>
      <c r="AX41" s="40"/>
      <c r="BA41" s="2"/>
      <c r="BB41" s="38"/>
      <c r="BC41" s="38"/>
      <c r="BD41" s="38"/>
      <c r="BE41" s="2"/>
      <c r="BF41" s="110"/>
    </row>
    <row r="42" spans="1:59" s="11" customFormat="1" ht="23.25" customHeight="1" thickBot="1">
      <c r="A42" s="281"/>
      <c r="B42" s="274"/>
      <c r="C42" s="1"/>
      <c r="D42" s="1"/>
      <c r="E42" s="62"/>
      <c r="F42" s="62"/>
      <c r="G42" s="1"/>
      <c r="H42" s="75"/>
      <c r="I42" s="75"/>
      <c r="J42" s="75"/>
      <c r="K42" s="1"/>
      <c r="L42"/>
      <c r="S42" s="11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R42" s="111"/>
      <c r="AS42" s="111"/>
      <c r="AT42" s="111"/>
      <c r="AU42" s="111"/>
      <c r="AV42" s="111"/>
      <c r="AW42" s="111"/>
      <c r="AX42" s="111"/>
      <c r="AY42" s="111"/>
      <c r="BB42" s="1"/>
      <c r="BC42" s="75"/>
      <c r="BD42" s="75"/>
      <c r="BE42" s="75"/>
      <c r="BF42" s="1"/>
      <c r="BG42"/>
    </row>
    <row r="43" spans="2:62" ht="28.5" customHeight="1" thickBot="1">
      <c r="B43" s="275"/>
      <c r="C43" s="301" t="s">
        <v>90</v>
      </c>
      <c r="D43" s="302"/>
      <c r="E43" s="302"/>
      <c r="F43" s="302"/>
      <c r="G43" s="302"/>
      <c r="H43" s="302"/>
      <c r="I43" s="302"/>
      <c r="J43" s="302"/>
      <c r="K43" s="302"/>
      <c r="L43" s="303"/>
      <c r="M43" s="49"/>
      <c r="AR43" s="11"/>
      <c r="AS43" s="11"/>
      <c r="AT43" s="11"/>
      <c r="AU43" s="11"/>
      <c r="AV43" s="11"/>
      <c r="AW43" s="11"/>
      <c r="AX43" s="11"/>
      <c r="AY43" s="11"/>
      <c r="BA43" s="40"/>
      <c r="BB43" s="40"/>
      <c r="BC43" s="40"/>
      <c r="BD43" s="40"/>
      <c r="BE43" s="40"/>
      <c r="BF43" s="40"/>
      <c r="BH43" s="49"/>
      <c r="BI43" s="49"/>
      <c r="BJ43" s="49"/>
    </row>
    <row r="44" spans="2:58" ht="18" customHeight="1">
      <c r="B44" s="275"/>
      <c r="C44" s="458" t="s">
        <v>58</v>
      </c>
      <c r="D44" s="362" t="s">
        <v>76</v>
      </c>
      <c r="E44" s="362" t="s">
        <v>77</v>
      </c>
      <c r="F44" s="349" t="s">
        <v>96</v>
      </c>
      <c r="G44" s="440"/>
      <c r="H44" s="440"/>
      <c r="I44" s="440"/>
      <c r="J44" s="440"/>
      <c r="K44" s="440"/>
      <c r="L44" s="441"/>
      <c r="BA44" s="40"/>
      <c r="BB44" s="40"/>
      <c r="BC44" s="40"/>
      <c r="BD44" s="40"/>
      <c r="BE44" s="40"/>
      <c r="BF44" s="40"/>
    </row>
    <row r="45" spans="2:58" ht="18" customHeight="1">
      <c r="B45" s="275"/>
      <c r="C45" s="459"/>
      <c r="D45" s="386"/>
      <c r="E45" s="386"/>
      <c r="F45" s="462"/>
      <c r="G45" s="443"/>
      <c r="H45" s="443"/>
      <c r="I45" s="443"/>
      <c r="J45" s="443"/>
      <c r="K45" s="443"/>
      <c r="L45" s="444"/>
      <c r="BA45" s="40"/>
      <c r="BB45" s="40"/>
      <c r="BC45" s="40"/>
      <c r="BD45" s="40"/>
      <c r="BE45" s="40"/>
      <c r="BF45" s="40"/>
    </row>
    <row r="46" spans="2:59" ht="18" customHeight="1">
      <c r="B46" s="275"/>
      <c r="C46" s="459"/>
      <c r="D46" s="386"/>
      <c r="E46" s="386"/>
      <c r="F46" s="176">
        <v>0.031</v>
      </c>
      <c r="G46" s="176">
        <v>0.063</v>
      </c>
      <c r="H46" s="176">
        <v>0.125</v>
      </c>
      <c r="I46" s="176">
        <v>0.25</v>
      </c>
      <c r="J46" s="176">
        <v>0.5</v>
      </c>
      <c r="K46" s="176">
        <v>1</v>
      </c>
      <c r="L46" s="176">
        <v>2</v>
      </c>
      <c r="BA46" s="40"/>
      <c r="BB46"/>
      <c r="BC46"/>
      <c r="BD46"/>
      <c r="BE46"/>
      <c r="BG46"/>
    </row>
    <row r="47" spans="2:59" ht="27.75" customHeight="1">
      <c r="B47" s="275"/>
      <c r="C47" s="177" t="s">
        <v>62</v>
      </c>
      <c r="D47" s="179" t="e">
        <f>AQ38</f>
        <v>#DIV/0!</v>
      </c>
      <c r="E47" s="179" t="e">
        <f>AR38</f>
        <v>#DIV/0!</v>
      </c>
      <c r="F47" s="179" t="e">
        <f>M40</f>
        <v>#DIV/0!</v>
      </c>
      <c r="G47" s="179" t="e">
        <f aca="true" t="shared" si="55" ref="G47:L47">N40</f>
        <v>#DIV/0!</v>
      </c>
      <c r="H47" s="179" t="e">
        <f t="shared" si="55"/>
        <v>#DIV/0!</v>
      </c>
      <c r="I47" s="179" t="e">
        <f t="shared" si="55"/>
        <v>#DIV/0!</v>
      </c>
      <c r="J47" s="179" t="e">
        <f t="shared" si="55"/>
        <v>#DIV/0!</v>
      </c>
      <c r="K47" s="179" t="e">
        <f t="shared" si="55"/>
        <v>#DIV/0!</v>
      </c>
      <c r="L47" s="180" t="e">
        <f t="shared" si="55"/>
        <v>#DIV/0!</v>
      </c>
      <c r="AB47" s="11"/>
      <c r="AI47" s="11"/>
      <c r="BA47" s="40"/>
      <c r="BB47"/>
      <c r="BC47"/>
      <c r="BD47"/>
      <c r="BE47"/>
      <c r="BG47"/>
    </row>
    <row r="48" spans="2:59" ht="27.75" customHeight="1">
      <c r="B48" s="275"/>
      <c r="C48" s="177" t="s">
        <v>59</v>
      </c>
      <c r="D48" s="179" t="e">
        <f>AS40</f>
        <v>#DIV/0!</v>
      </c>
      <c r="E48" s="179" t="e">
        <f>AT40</f>
        <v>#DIV/0!</v>
      </c>
      <c r="F48" s="179" t="e">
        <f>T41</f>
        <v>#DIV/0!</v>
      </c>
      <c r="G48" s="179" t="e">
        <f aca="true" t="shared" si="56" ref="G48:L48">U41</f>
        <v>#DIV/0!</v>
      </c>
      <c r="H48" s="179" t="e">
        <f t="shared" si="56"/>
        <v>#DIV/0!</v>
      </c>
      <c r="I48" s="179" t="e">
        <f t="shared" si="56"/>
        <v>#DIV/0!</v>
      </c>
      <c r="J48" s="179" t="e">
        <f t="shared" si="56"/>
        <v>#DIV/0!</v>
      </c>
      <c r="K48" s="179" t="e">
        <f t="shared" si="56"/>
        <v>#DIV/0!</v>
      </c>
      <c r="L48" s="180" t="e">
        <f t="shared" si="56"/>
        <v>#DIV/0!</v>
      </c>
      <c r="BA48" s="40"/>
      <c r="BB48"/>
      <c r="BC48"/>
      <c r="BD48"/>
      <c r="BE48"/>
      <c r="BG48"/>
    </row>
    <row r="49" spans="2:59" ht="27.75" customHeight="1">
      <c r="B49" s="275"/>
      <c r="C49" s="177" t="s">
        <v>60</v>
      </c>
      <c r="D49" s="179" t="e">
        <f>AU40</f>
        <v>#DIV/0!</v>
      </c>
      <c r="E49" s="179" t="e">
        <f>AV40</f>
        <v>#DIV/0!</v>
      </c>
      <c r="F49" s="179" t="e">
        <f>AA41</f>
        <v>#DIV/0!</v>
      </c>
      <c r="G49" s="179" t="e">
        <f aca="true" t="shared" si="57" ref="G49:L49">AB41</f>
        <v>#DIV/0!</v>
      </c>
      <c r="H49" s="179" t="e">
        <f t="shared" si="57"/>
        <v>#DIV/0!</v>
      </c>
      <c r="I49" s="179" t="e">
        <f t="shared" si="57"/>
        <v>#DIV/0!</v>
      </c>
      <c r="J49" s="179" t="e">
        <f t="shared" si="57"/>
        <v>#DIV/0!</v>
      </c>
      <c r="K49" s="179" t="e">
        <f t="shared" si="57"/>
        <v>#DIV/0!</v>
      </c>
      <c r="L49" s="180" t="e">
        <f t="shared" si="57"/>
        <v>#DIV/0!</v>
      </c>
      <c r="BA49" s="40"/>
      <c r="BB49"/>
      <c r="BC49"/>
      <c r="BD49"/>
      <c r="BE49"/>
      <c r="BG49"/>
    </row>
    <row r="50" spans="2:59" ht="27.75" customHeight="1" thickBot="1">
      <c r="B50" s="275"/>
      <c r="C50" s="178" t="s">
        <v>61</v>
      </c>
      <c r="D50" s="181" t="e">
        <f>AW40</f>
        <v>#DIV/0!</v>
      </c>
      <c r="E50" s="181" t="e">
        <f>AX40</f>
        <v>#DIV/0!</v>
      </c>
      <c r="F50" s="181" t="e">
        <f aca="true" t="shared" si="58" ref="F50:L50">AH41</f>
        <v>#DIV/0!</v>
      </c>
      <c r="G50" s="181" t="e">
        <f t="shared" si="58"/>
        <v>#DIV/0!</v>
      </c>
      <c r="H50" s="181" t="e">
        <f t="shared" si="58"/>
        <v>#DIV/0!</v>
      </c>
      <c r="I50" s="181" t="e">
        <f t="shared" si="58"/>
        <v>#DIV/0!</v>
      </c>
      <c r="J50" s="181" t="e">
        <f t="shared" si="58"/>
        <v>#DIV/0!</v>
      </c>
      <c r="K50" s="181" t="e">
        <f t="shared" si="58"/>
        <v>#DIV/0!</v>
      </c>
      <c r="L50" s="182" t="e">
        <f t="shared" si="58"/>
        <v>#DIV/0!</v>
      </c>
      <c r="BA50" s="40"/>
      <c r="BB50"/>
      <c r="BC50"/>
      <c r="BD50"/>
      <c r="BE50"/>
      <c r="BG50"/>
    </row>
    <row r="51" spans="2:59" ht="27.75" customHeight="1">
      <c r="B51" s="275"/>
      <c r="C51" s="224"/>
      <c r="D51" s="225"/>
      <c r="F51" s="62"/>
      <c r="G51" s="1"/>
      <c r="J51" s="75"/>
      <c r="K51" s="1"/>
      <c r="L51"/>
      <c r="BA51" s="40"/>
      <c r="BB51"/>
      <c r="BC51"/>
      <c r="BD51"/>
      <c r="BE51"/>
      <c r="BG51"/>
    </row>
    <row r="52" spans="2:59" ht="27.75" customHeight="1">
      <c r="B52" s="275"/>
      <c r="C52" s="224"/>
      <c r="D52" s="1"/>
      <c r="F52" s="62"/>
      <c r="G52" s="1"/>
      <c r="J52" s="75"/>
      <c r="K52" s="1"/>
      <c r="L52"/>
      <c r="BA52" s="40"/>
      <c r="BB52" s="1"/>
      <c r="BE52" s="75"/>
      <c r="BF52" s="1"/>
      <c r="BG52"/>
    </row>
    <row r="53" ht="27.75" customHeight="1">
      <c r="B53" s="276"/>
    </row>
  </sheetData>
  <sheetProtection/>
  <mergeCells count="70">
    <mergeCell ref="BB4:BB5"/>
    <mergeCell ref="BC4:BC5"/>
    <mergeCell ref="BD4:BD5"/>
    <mergeCell ref="E44:E46"/>
    <mergeCell ref="F44:L45"/>
    <mergeCell ref="M37:M38"/>
    <mergeCell ref="N37:N38"/>
    <mergeCell ref="T37:T38"/>
    <mergeCell ref="L37:L38"/>
    <mergeCell ref="P37:P38"/>
    <mergeCell ref="D44:D46"/>
    <mergeCell ref="C44:C46"/>
    <mergeCell ref="C43:L43"/>
    <mergeCell ref="G37:G38"/>
    <mergeCell ref="H37:H38"/>
    <mergeCell ref="I37:I38"/>
    <mergeCell ref="J37:J38"/>
    <mergeCell ref="K37:K38"/>
    <mergeCell ref="B4:B6"/>
    <mergeCell ref="C4:C6"/>
    <mergeCell ref="C37:C38"/>
    <mergeCell ref="F37:F38"/>
    <mergeCell ref="D37:D38"/>
    <mergeCell ref="D4:D6"/>
    <mergeCell ref="F4:F5"/>
    <mergeCell ref="E37:E38"/>
    <mergeCell ref="J4:J5"/>
    <mergeCell ref="K4:K5"/>
    <mergeCell ref="L4:L5"/>
    <mergeCell ref="C1:L1"/>
    <mergeCell ref="G4:G5"/>
    <mergeCell ref="H4:H5"/>
    <mergeCell ref="I4:I5"/>
    <mergeCell ref="E4:E6"/>
    <mergeCell ref="Q37:Q38"/>
    <mergeCell ref="Z37:Z38"/>
    <mergeCell ref="AA37:AA38"/>
    <mergeCell ref="AB37:AB38"/>
    <mergeCell ref="U37:U38"/>
    <mergeCell ref="V37:V38"/>
    <mergeCell ref="W37:W38"/>
    <mergeCell ref="X37:X38"/>
    <mergeCell ref="O37:O38"/>
    <mergeCell ref="T4:Z5"/>
    <mergeCell ref="AA4:AG5"/>
    <mergeCell ref="AG37:AG38"/>
    <mergeCell ref="AC37:AC38"/>
    <mergeCell ref="AD37:AD38"/>
    <mergeCell ref="R37:R38"/>
    <mergeCell ref="S37:S38"/>
    <mergeCell ref="AE37:AE38"/>
    <mergeCell ref="Y37:Y38"/>
    <mergeCell ref="AL37:AL38"/>
    <mergeCell ref="AM37:AM38"/>
    <mergeCell ref="AN37:AN38"/>
    <mergeCell ref="AF37:AF38"/>
    <mergeCell ref="AH37:AH38"/>
    <mergeCell ref="AI37:AI38"/>
    <mergeCell ref="AJ37:AJ38"/>
    <mergeCell ref="AK37:AK38"/>
    <mergeCell ref="BI4:BI5"/>
    <mergeCell ref="BH4:BH5"/>
    <mergeCell ref="BA1:BI1"/>
    <mergeCell ref="M4:S5"/>
    <mergeCell ref="AH4:AN5"/>
    <mergeCell ref="M1:AN1"/>
    <mergeCell ref="BE4:BE5"/>
    <mergeCell ref="BF4:BF5"/>
    <mergeCell ref="BG4:BG5"/>
    <mergeCell ref="BA4:BA5"/>
  </mergeCells>
  <printOptions horizontalCentered="1" verticalCentered="1"/>
  <pageMargins left="0.5905511811023623" right="0.5905511811023623" top="0.7874015748031497" bottom="0.7874015748031497" header="0" footer="0"/>
  <pageSetup errors="blank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U10" sqref="U10"/>
    </sheetView>
  </sheetViews>
  <sheetFormatPr defaultColWidth="9.140625" defaultRowHeight="12.75"/>
  <sheetData/>
  <sheetProtection/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Nome de utilizador</cp:lastModifiedBy>
  <cp:lastPrinted>2011-12-22T11:56:13Z</cp:lastPrinted>
  <dcterms:created xsi:type="dcterms:W3CDTF">2007-05-28T13:08:19Z</dcterms:created>
  <dcterms:modified xsi:type="dcterms:W3CDTF">2011-12-22T13:12:44Z</dcterms:modified>
  <cp:category/>
  <cp:version/>
  <cp:contentType/>
  <cp:contentStatus/>
</cp:coreProperties>
</file>