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65386" windowWidth="11640" windowHeight="2535" tabRatio="833" activeTab="0"/>
  </bookViews>
  <sheets>
    <sheet name="Sample Data" sheetId="1" r:id="rId1"/>
    <sheet name="Sieving" sheetId="2" r:id="rId2"/>
    <sheet name="Laser" sheetId="3" r:id="rId3"/>
    <sheet name="Combined" sheetId="4" r:id="rId4"/>
    <sheet name="Statistical Parameters" sheetId="5" r:id="rId5"/>
    <sheet name="Thershold 0.031mm (5Ø)" sheetId="6" r:id="rId6"/>
    <sheet name="Thershold 0.063m (4Ø)" sheetId="7" r:id="rId7"/>
    <sheet name="Thershold 0.125mm (3Ø)" sheetId="8" r:id="rId8"/>
    <sheet name="Thershold 0.25mm (2Ø)" sheetId="9" r:id="rId9"/>
    <sheet name="Thershold 0.5mm (1Ø) " sheetId="10" r:id="rId10"/>
    <sheet name="Thershold 1mm (0Ø)" sheetId="11" r:id="rId11"/>
    <sheet name="Thershold 2mm (-1Ø)" sheetId="12" r:id="rId12"/>
    <sheet name="Combined Curves" sheetId="13" r:id="rId13"/>
    <sheet name="Cumulative Combined" sheetId="14" r:id="rId14"/>
  </sheets>
  <definedNames>
    <definedName name="_xlnm.Print_Area" localSheetId="3">'Combined'!$A$1:$L$77</definedName>
    <definedName name="_xlnm.Print_Area" localSheetId="12">'Combined Curves'!$A$1:$O$38</definedName>
    <definedName name="_xlnm.Print_Area" localSheetId="4">'Statistical Parameters'!$A$1:$L$80</definedName>
    <definedName name="Thes">'Sample Data'!$D$13:$D$19</definedName>
  </definedNames>
  <calcPr fullCalcOnLoad="1"/>
</workbook>
</file>

<file path=xl/sharedStrings.xml><?xml version="1.0" encoding="utf-8"?>
<sst xmlns="http://schemas.openxmlformats.org/spreadsheetml/2006/main" count="258" uniqueCount="149">
  <si>
    <t>File ID:</t>
  </si>
  <si>
    <t>Sample ID:</t>
  </si>
  <si>
    <t>U1</t>
  </si>
  <si>
    <t>U2</t>
  </si>
  <si>
    <t>U3</t>
  </si>
  <si>
    <t>U4</t>
  </si>
  <si>
    <t>Fraction Weight (g)</t>
  </si>
  <si>
    <t>SAMPLE IDENTIFICATION</t>
  </si>
  <si>
    <t>Sample Name:</t>
  </si>
  <si>
    <t>Comments:</t>
  </si>
  <si>
    <t>PROCEDURE</t>
  </si>
  <si>
    <t>SAMPLE</t>
  </si>
  <si>
    <t>finer than</t>
  </si>
  <si>
    <t>coarser than</t>
  </si>
  <si>
    <t>Total Weight for analysys (g)</t>
  </si>
  <si>
    <t>Weight of fractions (g):</t>
  </si>
  <si>
    <t>TD</t>
  </si>
  <si>
    <r>
      <t xml:space="preserve">   Fill out the green form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</si>
  <si>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t>Date:</t>
  </si>
  <si>
    <t>Ø</t>
  </si>
  <si>
    <t>Inicial Weight (g)</t>
  </si>
  <si>
    <t>F</t>
  </si>
  <si>
    <t>SIEVES (MESH)                Nº</t>
  </si>
  <si>
    <t>C</t>
  </si>
  <si>
    <t>L</t>
  </si>
  <si>
    <t>Fraction    Weight                (g)</t>
  </si>
  <si>
    <t xml:space="preserve">        </t>
  </si>
  <si>
    <t>SIEVES                     (mm)</t>
  </si>
  <si>
    <t>Total Weight (g) and (%)</t>
  </si>
  <si>
    <t>Diameter                     (mm)</t>
  </si>
  <si>
    <t>Diameter (MESH)                Nº</t>
  </si>
  <si>
    <t>Volume                 %</t>
  </si>
  <si>
    <t>Fraction      Volume               (%)</t>
  </si>
  <si>
    <t>Total Volume (%)</t>
  </si>
  <si>
    <t>Sieving               %</t>
  </si>
  <si>
    <t>Laser                 %</t>
  </si>
  <si>
    <t>Total         (%)</t>
  </si>
  <si>
    <t>%peso</t>
  </si>
  <si>
    <t>TCC-Threshold combined</t>
  </si>
  <si>
    <t>%V</t>
  </si>
  <si>
    <t xml:space="preserve"> Truncation Diameter (mm) - </t>
  </si>
  <si>
    <t>(TRD)</t>
  </si>
  <si>
    <t>(THD)</t>
  </si>
  <si>
    <t>Weight                  %Total</t>
  </si>
  <si>
    <t>Fraction        Weight                  %</t>
  </si>
  <si>
    <t>Integrated                  %</t>
  </si>
  <si>
    <t xml:space="preserve">Threshold Diameter** (mm) - </t>
  </si>
  <si>
    <t xml:space="preserve">STATISTICAL ANALYSYS </t>
  </si>
  <si>
    <t>Statistical Parameters</t>
  </si>
  <si>
    <t>Sorting</t>
  </si>
  <si>
    <t>Skewness</t>
  </si>
  <si>
    <t>Kurtosis</t>
  </si>
  <si>
    <t>Mean</t>
  </si>
  <si>
    <t>Mean S</t>
  </si>
  <si>
    <t>Mean L</t>
  </si>
  <si>
    <t>SortingS</t>
  </si>
  <si>
    <t>Sorting L</t>
  </si>
  <si>
    <t>Skewness S</t>
  </si>
  <si>
    <t>Skewness L</t>
  </si>
  <si>
    <t>Kurtosis S</t>
  </si>
  <si>
    <t>Kurtosis L</t>
  </si>
  <si>
    <t>CUMULATIVE CURVES</t>
  </si>
  <si>
    <t>apagar</t>
  </si>
  <si>
    <t>Integrated      %</t>
  </si>
  <si>
    <t>Integrated                    %</t>
  </si>
  <si>
    <t>Integrated                     %</t>
  </si>
  <si>
    <t xml:space="preserve">Sieving    </t>
  </si>
  <si>
    <t xml:space="preserve">Laser       </t>
  </si>
  <si>
    <t xml:space="preserve">GRAIN SIZE ANALYSIS </t>
  </si>
  <si>
    <t xml:space="preserve">SIEVING ANALYSIS </t>
  </si>
  <si>
    <t xml:space="preserve">LASER DIFRACTION  ANALYSIS </t>
  </si>
  <si>
    <t xml:space="preserve">COMBINED ANALYSIS </t>
  </si>
  <si>
    <t xml:space="preserve">STATISTICAL ANALYSIS </t>
  </si>
  <si>
    <t>Sieving                   %</t>
  </si>
  <si>
    <t>Laser                %</t>
  </si>
  <si>
    <t>Finer sieve diameter (mm)?</t>
  </si>
  <si>
    <t xml:space="preserve">Finer sieve diameter (mm) - </t>
  </si>
  <si>
    <t xml:space="preserve">* No separation of finer fractions was done in this analysis. </t>
  </si>
  <si>
    <t xml:space="preserve">Combined Grain-Size population for threshold at   </t>
  </si>
  <si>
    <t>Fraction (mm)</t>
  </si>
  <si>
    <r>
      <t>**Note:</t>
    </r>
    <r>
      <rPr>
        <sz val="11"/>
        <rFont val="Arial"/>
        <family val="2"/>
      </rPr>
      <t xml:space="preserve"> Threshold Diameter should be coarser than Finer Sieve Diameter.</t>
    </r>
  </si>
  <si>
    <t>Sieving</t>
  </si>
  <si>
    <t>Laser</t>
  </si>
  <si>
    <t>Legend:</t>
  </si>
  <si>
    <r>
      <t xml:space="preserve">   Fill out the green cells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</si>
  <si>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r>
      <t xml:space="preserve"> Yellow cells are essential for analysis.</t>
    </r>
    <r>
      <rPr>
        <sz val="12"/>
        <rFont val="Arial"/>
        <family val="0"/>
      </rPr>
      <t xml:space="preserve"> Fill out (with numbers) as asked.</t>
    </r>
  </si>
  <si>
    <t xml:space="preserve">   Fill out the yellow cells with numbers.</t>
  </si>
  <si>
    <t>0.0005 - 0.00058</t>
  </si>
  <si>
    <t>0.00058 - 0.0007</t>
  </si>
  <si>
    <t>0.001 - 0.0012</t>
  </si>
  <si>
    <t>0.0012 - 0.0014</t>
  </si>
  <si>
    <t>0.0014 - 0.0016</t>
  </si>
  <si>
    <t>0.0016 - 0.002</t>
  </si>
  <si>
    <t>0.002 - 0.0023</t>
  </si>
  <si>
    <t>0.0023 - 0.0028</t>
  </si>
  <si>
    <t>0.0028 - 0.0033</t>
  </si>
  <si>
    <t>0.0046 - 0.0055</t>
  </si>
  <si>
    <t>0.0055 - 0.0066</t>
  </si>
  <si>
    <t>0.0078 - 0.0093</t>
  </si>
  <si>
    <t>0.0093 - 0.011</t>
  </si>
  <si>
    <t>0.0156 - 0.0186</t>
  </si>
  <si>
    <t>0.011 - 0.0131</t>
  </si>
  <si>
    <t>0.0131 - 0.0156</t>
  </si>
  <si>
    <t>0.0033 - 0.0039</t>
  </si>
  <si>
    <t>0.0039 - 0.0046</t>
  </si>
  <si>
    <t>0.0008 - 0.001</t>
  </si>
  <si>
    <t>0.0007 - 0.0008</t>
  </si>
  <si>
    <t>0.0186 - 0.0221</t>
  </si>
  <si>
    <t>0.0221 - 0.0263</t>
  </si>
  <si>
    <t>0.0263 - 0.0313</t>
  </si>
  <si>
    <t>0.0313 - 0.0372</t>
  </si>
  <si>
    <t>0.0442 - 0.0526</t>
  </si>
  <si>
    <t>0.0372 - 0.0442</t>
  </si>
  <si>
    <t>0.0625 - 0.0743</t>
  </si>
  <si>
    <t>0.0743 - 0.0884</t>
  </si>
  <si>
    <t>0.0066 - 0.0078</t>
  </si>
  <si>
    <t>0.0526 - 0.0625</t>
  </si>
  <si>
    <t>0.0884 - 0.105</t>
  </si>
  <si>
    <t>0.105 - 0.125</t>
  </si>
  <si>
    <t>0.125 - 0.149</t>
  </si>
  <si>
    <t>0.149 - 0.177</t>
  </si>
  <si>
    <t>0.177 - 0,210</t>
  </si>
  <si>
    <t>0.210 - 0.250</t>
  </si>
  <si>
    <t>0.250 - 0.297</t>
  </si>
  <si>
    <t>0.297 - 0.354</t>
  </si>
  <si>
    <t>0.354 - 0.420</t>
  </si>
  <si>
    <t>0.420 - 0.500</t>
  </si>
  <si>
    <t>0.500 - 0.595</t>
  </si>
  <si>
    <t>0.595 - 0.707</t>
  </si>
  <si>
    <t>0.707 - 0.841</t>
  </si>
  <si>
    <t>0.841 - 1.000</t>
  </si>
  <si>
    <t>1.000 - 1.189</t>
  </si>
  <si>
    <t>1.189 - 1.414</t>
  </si>
  <si>
    <t>1.414 - 1.682</t>
  </si>
  <si>
    <t>1.682 - 2.000</t>
  </si>
  <si>
    <t>2.000 - 2.378</t>
  </si>
  <si>
    <t>2.378 - 2.828</t>
  </si>
  <si>
    <t>2.828 - 3.364</t>
  </si>
  <si>
    <t>3.364 - 4.000</t>
  </si>
  <si>
    <t>4.000 - 4.757</t>
  </si>
  <si>
    <t>4.757 - 5.657</t>
  </si>
  <si>
    <t>13.454 - 16</t>
  </si>
  <si>
    <t>11.314 - 13.454</t>
  </si>
  <si>
    <t>9.514 - 11.314</t>
  </si>
  <si>
    <t>8.000 - 9.514</t>
  </si>
  <si>
    <t>6.727 - 8.000</t>
  </si>
  <si>
    <t>&lt; 0.0313</t>
  </si>
  <si>
    <t>5.657 - 6.727</t>
  </si>
  <si>
    <r>
      <t xml:space="preserve">IMPORTANT: </t>
    </r>
    <r>
      <rPr>
        <b/>
        <sz val="12"/>
        <rFont val="Arial"/>
        <family val="2"/>
      </rPr>
      <t xml:space="preserve">SAVE THIS FILE </t>
    </r>
    <r>
      <rPr>
        <sz val="12"/>
        <rFont val="Arial"/>
        <family val="2"/>
      </rPr>
      <t>FIRST, UNDER A</t>
    </r>
    <r>
      <rPr>
        <b/>
        <sz val="12"/>
        <rFont val="Arial"/>
        <family val="2"/>
      </rPr>
      <t xml:space="preserve"> NEW NAME, </t>
    </r>
    <r>
      <rPr>
        <sz val="12"/>
        <rFont val="Arial"/>
        <family val="2"/>
      </rPr>
      <t xml:space="preserve">BEFORE MAKE </t>
    </r>
    <r>
      <rPr>
        <b/>
        <sz val="12"/>
        <rFont val="Arial"/>
        <family val="2"/>
      </rPr>
      <t>ANY CHANGES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</si>
</sst>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-816]dddd\,\ d&quot; de &quot;mmmm&quot; de &quot;yyyy"/>
    <numFmt numFmtId="180" formatCode="0000"/>
    <numFmt numFmtId="181" formatCode="yyyy/mm/dd;@"/>
    <numFmt numFmtId="182" formatCode="0.000000"/>
    <numFmt numFmtId="183" formatCode="0.0000000"/>
    <numFmt numFmtId="184" formatCode="0.000000000"/>
    <numFmt numFmtId="185" formatCode="0.00000000"/>
  </numFmts>
  <fonts count="78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1"/>
      <color indexed="43"/>
      <name val="Arial"/>
      <family val="2"/>
    </font>
    <font>
      <sz val="12"/>
      <color indexed="9"/>
      <name val="Arial"/>
      <family val="0"/>
    </font>
    <font>
      <b/>
      <sz val="11"/>
      <color indexed="4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43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1"/>
      <color indexed="22"/>
      <name val="Arial"/>
      <family val="2"/>
    </font>
    <font>
      <sz val="8.25"/>
      <color indexed="8"/>
      <name val="Arial"/>
      <family val="0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0"/>
    </font>
    <font>
      <sz val="10.1"/>
      <color indexed="8"/>
      <name val="Arial"/>
      <family val="0"/>
    </font>
    <font>
      <sz val="16.25"/>
      <color indexed="8"/>
      <name val="Arial"/>
      <family val="0"/>
    </font>
    <font>
      <sz val="15.25"/>
      <color indexed="8"/>
      <name val="Arial"/>
      <family val="0"/>
    </font>
    <font>
      <sz val="15"/>
      <color indexed="8"/>
      <name val="Arial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b/>
      <sz val="16.5"/>
      <color indexed="8"/>
      <name val="Arial"/>
      <family val="0"/>
    </font>
    <font>
      <b/>
      <sz val="16.25"/>
      <color indexed="8"/>
      <name val="Arial"/>
      <family val="0"/>
    </font>
    <font>
      <b/>
      <sz val="13.75"/>
      <color indexed="8"/>
      <name val="Arial"/>
      <family val="0"/>
    </font>
    <font>
      <b/>
      <sz val="15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4" applyNumberFormat="0" applyAlignment="0" applyProtection="0"/>
    <xf numFmtId="0" fontId="67" fillId="0" borderId="5" applyNumberFormat="0" applyFill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2" fillId="20" borderId="7" applyNumberFormat="0" applyAlignment="0" applyProtection="0"/>
    <xf numFmtId="16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171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textRotation="9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72" fontId="8" fillId="33" borderId="13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172" fontId="8" fillId="33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2" fontId="8" fillId="33" borderId="0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37" borderId="18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38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6" fillId="39" borderId="26" xfId="0" applyNumberFormat="1" applyFont="1" applyFill="1" applyBorder="1" applyAlignment="1">
      <alignment horizontal="left" vertical="center"/>
    </xf>
    <xf numFmtId="0" fontId="4" fillId="40" borderId="27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2" fontId="0" fillId="39" borderId="28" xfId="0" applyNumberFormat="1" applyFont="1" applyFill="1" applyBorder="1" applyAlignment="1">
      <alignment horizontal="center" vertical="center"/>
    </xf>
    <xf numFmtId="2" fontId="0" fillId="39" borderId="29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/>
    </xf>
    <xf numFmtId="172" fontId="6" fillId="33" borderId="0" xfId="0" applyNumberFormat="1" applyFont="1" applyFill="1" applyBorder="1" applyAlignment="1">
      <alignment horizontal="left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172" fontId="10" fillId="33" borderId="30" xfId="0" applyNumberFormat="1" applyFont="1" applyFill="1" applyBorder="1" applyAlignment="1">
      <alignment horizontal="center" vertical="center" wrapText="1"/>
    </xf>
    <xf numFmtId="172" fontId="0" fillId="33" borderId="31" xfId="0" applyNumberFormat="1" applyFont="1" applyFill="1" applyBorder="1" applyAlignment="1">
      <alignment horizontal="right" vertical="center"/>
    </xf>
    <xf numFmtId="172" fontId="10" fillId="33" borderId="32" xfId="0" applyNumberFormat="1" applyFont="1" applyFill="1" applyBorder="1" applyAlignment="1">
      <alignment horizontal="center" vertical="center" wrapText="1"/>
    </xf>
    <xf numFmtId="2" fontId="0" fillId="38" borderId="33" xfId="0" applyNumberFormat="1" applyFont="1" applyFill="1" applyBorder="1" applyAlignment="1">
      <alignment horizontal="center" vertical="center"/>
    </xf>
    <xf numFmtId="2" fontId="0" fillId="38" borderId="34" xfId="0" applyNumberFormat="1" applyFont="1" applyFill="1" applyBorder="1" applyAlignment="1">
      <alignment horizontal="center" vertical="center"/>
    </xf>
    <xf numFmtId="2" fontId="12" fillId="41" borderId="2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72" fontId="12" fillId="41" borderId="29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right" vertical="center" wrapText="1"/>
    </xf>
    <xf numFmtId="2" fontId="8" fillId="35" borderId="0" xfId="0" applyNumberFormat="1" applyFont="1" applyFill="1" applyBorder="1" applyAlignment="1">
      <alignment horizontal="right" vertical="center"/>
    </xf>
    <xf numFmtId="2" fontId="8" fillId="35" borderId="36" xfId="0" applyNumberFormat="1" applyFont="1" applyFill="1" applyBorder="1" applyAlignment="1">
      <alignment horizontal="right" vertical="center"/>
    </xf>
    <xf numFmtId="2" fontId="1" fillId="35" borderId="37" xfId="0" applyNumberFormat="1" applyFont="1" applyFill="1" applyBorder="1" applyAlignment="1">
      <alignment horizontal="center" vertical="center" wrapText="1" shrinkToFit="1"/>
    </xf>
    <xf numFmtId="1" fontId="10" fillId="34" borderId="14" xfId="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 wrapText="1"/>
    </xf>
    <xf numFmtId="172" fontId="13" fillId="42" borderId="0" xfId="0" applyNumberFormat="1" applyFont="1" applyFill="1" applyBorder="1" applyAlignment="1">
      <alignment horizontal="center" vertical="center" wrapText="1"/>
    </xf>
    <xf numFmtId="172" fontId="9" fillId="42" borderId="0" xfId="0" applyNumberFormat="1" applyFont="1" applyFill="1" applyBorder="1" applyAlignment="1">
      <alignment horizontal="center" vertical="center" wrapText="1"/>
    </xf>
    <xf numFmtId="172" fontId="21" fillId="42" borderId="0" xfId="0" applyNumberFormat="1" applyFont="1" applyFill="1" applyBorder="1" applyAlignment="1">
      <alignment horizontal="center" vertical="center"/>
    </xf>
    <xf numFmtId="2" fontId="21" fillId="4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15" fillId="41" borderId="3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2" fontId="0" fillId="38" borderId="18" xfId="0" applyNumberFormat="1" applyFont="1" applyFill="1" applyBorder="1" applyAlignment="1">
      <alignment horizontal="center" vertical="center"/>
    </xf>
    <xf numFmtId="2" fontId="0" fillId="38" borderId="24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left" vertical="center" wrapText="1"/>
    </xf>
    <xf numFmtId="172" fontId="0" fillId="33" borderId="39" xfId="0" applyNumberFormat="1" applyFont="1" applyFill="1" applyBorder="1" applyAlignment="1">
      <alignment horizontal="right" vertical="center"/>
    </xf>
    <xf numFmtId="1" fontId="10" fillId="34" borderId="40" xfId="0" applyNumberFormat="1" applyFont="1" applyFill="1" applyBorder="1" applyAlignment="1">
      <alignment horizontal="center" vertical="center"/>
    </xf>
    <xf numFmtId="2" fontId="10" fillId="33" borderId="41" xfId="0" applyNumberFormat="1" applyFont="1" applyFill="1" applyBorder="1" applyAlignment="1">
      <alignment horizontal="left" vertical="top"/>
    </xf>
    <xf numFmtId="2" fontId="10" fillId="33" borderId="42" xfId="0" applyNumberFormat="1" applyFont="1" applyFill="1" applyBorder="1" applyAlignment="1">
      <alignment horizontal="left" vertical="top"/>
    </xf>
    <xf numFmtId="2" fontId="10" fillId="33" borderId="43" xfId="0" applyNumberFormat="1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right" vertical="center"/>
    </xf>
    <xf numFmtId="172" fontId="0" fillId="33" borderId="44" xfId="0" applyNumberFormat="1" applyFont="1" applyFill="1" applyBorder="1" applyAlignment="1">
      <alignment horizontal="right" vertical="center"/>
    </xf>
    <xf numFmtId="1" fontId="10" fillId="34" borderId="15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10" fillId="38" borderId="45" xfId="0" applyNumberFormat="1" applyFont="1" applyFill="1" applyBorder="1" applyAlignment="1">
      <alignment horizontal="center"/>
    </xf>
    <xf numFmtId="172" fontId="10" fillId="38" borderId="46" xfId="0" applyNumberFormat="1" applyFont="1" applyFill="1" applyBorder="1" applyAlignment="1">
      <alignment horizontal="center"/>
    </xf>
    <xf numFmtId="172" fontId="10" fillId="38" borderId="47" xfId="0" applyNumberFormat="1" applyFont="1" applyFill="1" applyBorder="1" applyAlignment="1">
      <alignment horizontal="center"/>
    </xf>
    <xf numFmtId="172" fontId="23" fillId="38" borderId="48" xfId="0" applyNumberFormat="1" applyFont="1" applyFill="1" applyBorder="1" applyAlignment="1">
      <alignment horizontal="center" vertical="center"/>
    </xf>
    <xf numFmtId="172" fontId="23" fillId="38" borderId="49" xfId="0" applyNumberFormat="1" applyFont="1" applyFill="1" applyBorder="1" applyAlignment="1">
      <alignment horizontal="center" vertical="center"/>
    </xf>
    <xf numFmtId="172" fontId="23" fillId="38" borderId="50" xfId="0" applyNumberFormat="1" applyFont="1" applyFill="1" applyBorder="1" applyAlignment="1">
      <alignment horizontal="center" vertical="center"/>
    </xf>
    <xf numFmtId="172" fontId="23" fillId="38" borderId="51" xfId="0" applyNumberFormat="1" applyFont="1" applyFill="1" applyBorder="1" applyAlignment="1">
      <alignment horizontal="center" vertical="center"/>
    </xf>
    <xf numFmtId="172" fontId="23" fillId="38" borderId="52" xfId="0" applyNumberFormat="1" applyFont="1" applyFill="1" applyBorder="1" applyAlignment="1">
      <alignment horizontal="center" vertical="center"/>
    </xf>
    <xf numFmtId="172" fontId="23" fillId="38" borderId="53" xfId="0" applyNumberFormat="1" applyFont="1" applyFill="1" applyBorder="1" applyAlignment="1">
      <alignment horizontal="center" vertical="center"/>
    </xf>
    <xf numFmtId="172" fontId="12" fillId="38" borderId="45" xfId="0" applyNumberFormat="1" applyFont="1" applyFill="1" applyBorder="1" applyAlignment="1">
      <alignment horizontal="center" vertical="center"/>
    </xf>
    <xf numFmtId="172" fontId="12" fillId="38" borderId="46" xfId="0" applyNumberFormat="1" applyFont="1" applyFill="1" applyBorder="1" applyAlignment="1">
      <alignment horizontal="center" vertical="center"/>
    </xf>
    <xf numFmtId="172" fontId="12" fillId="38" borderId="47" xfId="0" applyNumberFormat="1" applyFont="1" applyFill="1" applyBorder="1" applyAlignment="1">
      <alignment horizontal="center" vertical="center"/>
    </xf>
    <xf numFmtId="172" fontId="12" fillId="38" borderId="49" xfId="0" applyNumberFormat="1" applyFont="1" applyFill="1" applyBorder="1" applyAlignment="1">
      <alignment horizontal="center" vertical="center"/>
    </xf>
    <xf numFmtId="172" fontId="12" fillId="38" borderId="50" xfId="0" applyNumberFormat="1" applyFont="1" applyFill="1" applyBorder="1" applyAlignment="1">
      <alignment horizontal="center" vertical="center"/>
    </xf>
    <xf numFmtId="172" fontId="24" fillId="38" borderId="48" xfId="0" applyNumberFormat="1" applyFont="1" applyFill="1" applyBorder="1" applyAlignment="1">
      <alignment horizontal="center" vertical="center"/>
    </xf>
    <xf numFmtId="172" fontId="24" fillId="38" borderId="49" xfId="0" applyNumberFormat="1" applyFont="1" applyFill="1" applyBorder="1" applyAlignment="1">
      <alignment horizontal="center" vertical="center"/>
    </xf>
    <xf numFmtId="172" fontId="12" fillId="41" borderId="28" xfId="0" applyNumberFormat="1" applyFont="1" applyFill="1" applyBorder="1" applyAlignment="1">
      <alignment horizontal="center" vertical="center" wrapText="1"/>
    </xf>
    <xf numFmtId="172" fontId="8" fillId="33" borderId="54" xfId="0" applyNumberFormat="1" applyFont="1" applyFill="1" applyBorder="1" applyAlignment="1">
      <alignment horizontal="center" vertical="center"/>
    </xf>
    <xf numFmtId="172" fontId="8" fillId="33" borderId="49" xfId="0" applyNumberFormat="1" applyFont="1" applyFill="1" applyBorder="1" applyAlignment="1">
      <alignment horizontal="center" vertical="center"/>
    </xf>
    <xf numFmtId="2" fontId="11" fillId="38" borderId="17" xfId="0" applyNumberFormat="1" applyFont="1" applyFill="1" applyBorder="1" applyAlignment="1">
      <alignment horizontal="center" vertical="center"/>
    </xf>
    <xf numFmtId="2" fontId="11" fillId="38" borderId="23" xfId="0" applyNumberFormat="1" applyFont="1" applyFill="1" applyBorder="1" applyAlignment="1">
      <alignment horizontal="center" vertical="center"/>
    </xf>
    <xf numFmtId="2" fontId="11" fillId="38" borderId="18" xfId="0" applyNumberFormat="1" applyFont="1" applyFill="1" applyBorder="1" applyAlignment="1">
      <alignment horizontal="center" vertical="center"/>
    </xf>
    <xf numFmtId="2" fontId="11" fillId="38" borderId="24" xfId="0" applyNumberFormat="1" applyFont="1" applyFill="1" applyBorder="1" applyAlignment="1">
      <alignment horizontal="center" vertical="center"/>
    </xf>
    <xf numFmtId="2" fontId="11" fillId="38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2" fontId="1" fillId="33" borderId="21" xfId="0" applyNumberFormat="1" applyFont="1" applyFill="1" applyBorder="1" applyAlignment="1">
      <alignment horizontal="center" vertical="center" wrapText="1" shrinkToFit="1"/>
    </xf>
    <xf numFmtId="0" fontId="10" fillId="33" borderId="33" xfId="0" applyFont="1" applyFill="1" applyBorder="1" applyAlignment="1">
      <alignment vertical="center" wrapText="1"/>
    </xf>
    <xf numFmtId="2" fontId="22" fillId="33" borderId="34" xfId="0" applyNumberFormat="1" applyFont="1" applyFill="1" applyBorder="1" applyAlignment="1">
      <alignment horizontal="right" vertical="center"/>
    </xf>
    <xf numFmtId="2" fontId="1" fillId="33" borderId="34" xfId="0" applyNumberFormat="1" applyFont="1" applyFill="1" applyBorder="1" applyAlignment="1">
      <alignment horizontal="right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right" vertical="center" wrapText="1"/>
    </xf>
    <xf numFmtId="0" fontId="1" fillId="33" borderId="56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10" fillId="33" borderId="30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33" borderId="58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2" fontId="12" fillId="35" borderId="23" xfId="0" applyNumberFormat="1" applyFont="1" applyFill="1" applyBorder="1" applyAlignment="1">
      <alignment horizontal="center" vertical="center"/>
    </xf>
    <xf numFmtId="2" fontId="12" fillId="35" borderId="24" xfId="0" applyNumberFormat="1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vertical="center" wrapText="1"/>
    </xf>
    <xf numFmtId="2" fontId="16" fillId="38" borderId="12" xfId="0" applyNumberFormat="1" applyFont="1" applyFill="1" applyBorder="1" applyAlignment="1">
      <alignment horizontal="left" vertical="center"/>
    </xf>
    <xf numFmtId="2" fontId="16" fillId="38" borderId="26" xfId="0" applyNumberFormat="1" applyFont="1" applyFill="1" applyBorder="1" applyAlignment="1">
      <alignment horizontal="left" vertical="center"/>
    </xf>
    <xf numFmtId="0" fontId="0" fillId="43" borderId="0" xfId="0" applyFont="1" applyFill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172" fontId="26" fillId="38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38" borderId="23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4" xfId="0" applyNumberFormat="1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2" fontId="12" fillId="35" borderId="34" xfId="0" applyNumberFormat="1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0" borderId="59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2" fontId="0" fillId="39" borderId="61" xfId="0" applyNumberFormat="1" applyFont="1" applyFill="1" applyBorder="1" applyAlignment="1">
      <alignment horizontal="center" vertical="center"/>
    </xf>
    <xf numFmtId="0" fontId="4" fillId="40" borderId="62" xfId="0" applyFont="1" applyFill="1" applyBorder="1" applyAlignment="1">
      <alignment horizontal="center" vertical="center"/>
    </xf>
    <xf numFmtId="0" fontId="0" fillId="40" borderId="63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172" fontId="8" fillId="33" borderId="14" xfId="0" applyNumberFormat="1" applyFont="1" applyFill="1" applyBorder="1" applyAlignment="1">
      <alignment horizontal="center" vertical="center"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72" fontId="15" fillId="41" borderId="64" xfId="0" applyNumberFormat="1" applyFont="1" applyFill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173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4" fillId="38" borderId="25" xfId="0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8" borderId="5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2" fontId="12" fillId="39" borderId="33" xfId="0" applyNumberFormat="1" applyFont="1" applyFill="1" applyBorder="1" applyAlignment="1">
      <alignment horizontal="center" vertical="center"/>
    </xf>
    <xf numFmtId="2" fontId="12" fillId="39" borderId="34" xfId="0" applyNumberFormat="1" applyFont="1" applyFill="1" applyBorder="1" applyAlignment="1">
      <alignment horizontal="center" vertical="center"/>
    </xf>
    <xf numFmtId="0" fontId="0" fillId="39" borderId="34" xfId="0" applyFill="1" applyBorder="1" applyAlignment="1">
      <alignment/>
    </xf>
    <xf numFmtId="0" fontId="4" fillId="33" borderId="19" xfId="0" applyNumberFormat="1" applyFont="1" applyFill="1" applyBorder="1" applyAlignment="1">
      <alignment horizontal="center" vertical="center"/>
    </xf>
    <xf numFmtId="0" fontId="0" fillId="39" borderId="55" xfId="0" applyFill="1" applyBorder="1" applyAlignment="1">
      <alignment/>
    </xf>
    <xf numFmtId="2" fontId="0" fillId="0" borderId="34" xfId="0" applyNumberFormat="1" applyBorder="1" applyAlignment="1">
      <alignment/>
    </xf>
    <xf numFmtId="2" fontId="11" fillId="38" borderId="0" xfId="0" applyNumberFormat="1" applyFont="1" applyFill="1" applyBorder="1" applyAlignment="1">
      <alignment horizontal="center" vertical="center"/>
    </xf>
    <xf numFmtId="2" fontId="11" fillId="38" borderId="21" xfId="0" applyNumberFormat="1" applyFont="1" applyFill="1" applyBorder="1" applyAlignment="1">
      <alignment horizontal="center" vertical="center"/>
    </xf>
    <xf numFmtId="2" fontId="11" fillId="38" borderId="33" xfId="0" applyNumberFormat="1" applyFont="1" applyFill="1" applyBorder="1" applyAlignment="1">
      <alignment horizontal="center" vertical="center"/>
    </xf>
    <xf numFmtId="172" fontId="12" fillId="41" borderId="55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 wrapText="1"/>
    </xf>
    <xf numFmtId="2" fontId="11" fillId="38" borderId="25" xfId="0" applyNumberFormat="1" applyFont="1" applyFill="1" applyBorder="1" applyAlignment="1">
      <alignment horizontal="center" vertical="center"/>
    </xf>
    <xf numFmtId="172" fontId="12" fillId="41" borderId="2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41" borderId="65" xfId="0" applyFont="1" applyFill="1" applyBorder="1" applyAlignment="1">
      <alignment horizontal="center" vertical="center"/>
    </xf>
    <xf numFmtId="0" fontId="10" fillId="41" borderId="66" xfId="0" applyFont="1" applyFill="1" applyBorder="1" applyAlignment="1">
      <alignment horizontal="center" vertical="center"/>
    </xf>
    <xf numFmtId="0" fontId="10" fillId="41" borderId="67" xfId="0" applyFont="1" applyFill="1" applyBorder="1" applyAlignment="1">
      <alignment horizontal="center" vertical="center"/>
    </xf>
    <xf numFmtId="172" fontId="12" fillId="41" borderId="28" xfId="0" applyNumberFormat="1" applyFont="1" applyFill="1" applyBorder="1" applyAlignment="1">
      <alignment horizontal="center" vertical="center"/>
    </xf>
    <xf numFmtId="0" fontId="10" fillId="41" borderId="68" xfId="0" applyFont="1" applyFill="1" applyBorder="1" applyAlignment="1">
      <alignment horizontal="left" vertical="center"/>
    </xf>
    <xf numFmtId="0" fontId="10" fillId="41" borderId="69" xfId="0" applyFont="1" applyFill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172" fontId="10" fillId="38" borderId="70" xfId="0" applyNumberFormat="1" applyFont="1" applyFill="1" applyBorder="1" applyAlignment="1">
      <alignment horizontal="center"/>
    </xf>
    <xf numFmtId="172" fontId="23" fillId="38" borderId="71" xfId="0" applyNumberFormat="1" applyFont="1" applyFill="1" applyBorder="1" applyAlignment="1">
      <alignment horizontal="center" vertical="center"/>
    </xf>
    <xf numFmtId="172" fontId="10" fillId="38" borderId="40" xfId="0" applyNumberFormat="1" applyFont="1" applyFill="1" applyBorder="1" applyAlignment="1">
      <alignment horizontal="center"/>
    </xf>
    <xf numFmtId="172" fontId="23" fillId="38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37" borderId="72" xfId="0" applyFont="1" applyFill="1" applyBorder="1" applyAlignment="1">
      <alignment horizontal="center" vertical="center" wrapText="1"/>
    </xf>
    <xf numFmtId="2" fontId="1" fillId="38" borderId="20" xfId="0" applyNumberFormat="1" applyFont="1" applyFill="1" applyBorder="1" applyAlignment="1">
      <alignment horizontal="center" vertical="center"/>
    </xf>
    <xf numFmtId="2" fontId="7" fillId="37" borderId="26" xfId="0" applyNumberFormat="1" applyFont="1" applyFill="1" applyBorder="1" applyAlignment="1">
      <alignment horizontal="center" vertical="center"/>
    </xf>
    <xf numFmtId="2" fontId="7" fillId="37" borderId="53" xfId="0" applyNumberFormat="1" applyFont="1" applyFill="1" applyBorder="1" applyAlignment="1">
      <alignment horizontal="center" vertical="center"/>
    </xf>
    <xf numFmtId="2" fontId="9" fillId="37" borderId="51" xfId="0" applyNumberFormat="1" applyFont="1" applyFill="1" applyBorder="1" applyAlignment="1">
      <alignment horizontal="center" vertical="center" wrapText="1"/>
    </xf>
    <xf numFmtId="2" fontId="1" fillId="38" borderId="52" xfId="0" applyNumberFormat="1" applyFont="1" applyFill="1" applyBorder="1" applyAlignment="1">
      <alignment horizontal="center" vertical="center"/>
    </xf>
    <xf numFmtId="2" fontId="1" fillId="38" borderId="53" xfId="0" applyNumberFormat="1" applyFont="1" applyFill="1" applyBorder="1" applyAlignment="1">
      <alignment horizontal="center" vertical="center"/>
    </xf>
    <xf numFmtId="172" fontId="8" fillId="33" borderId="73" xfId="0" applyNumberFormat="1" applyFont="1" applyFill="1" applyBorder="1" applyAlignment="1">
      <alignment horizontal="center" vertical="center"/>
    </xf>
    <xf numFmtId="172" fontId="8" fillId="33" borderId="71" xfId="0" applyNumberFormat="1" applyFont="1" applyFill="1" applyBorder="1" applyAlignment="1">
      <alignment horizontal="center" vertical="center"/>
    </xf>
    <xf numFmtId="172" fontId="8" fillId="33" borderId="50" xfId="0" applyNumberFormat="1" applyFont="1" applyFill="1" applyBorder="1" applyAlignment="1">
      <alignment horizontal="center" vertical="center"/>
    </xf>
    <xf numFmtId="172" fontId="18" fillId="39" borderId="12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2" fontId="25" fillId="41" borderId="74" xfId="0" applyNumberFormat="1" applyFont="1" applyFill="1" applyBorder="1" applyAlignment="1">
      <alignment horizontal="center" vertical="center"/>
    </xf>
    <xf numFmtId="2" fontId="25" fillId="41" borderId="11" xfId="0" applyNumberFormat="1" applyFont="1" applyFill="1" applyBorder="1" applyAlignment="1">
      <alignment horizontal="center" vertical="center"/>
    </xf>
    <xf numFmtId="2" fontId="12" fillId="41" borderId="11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2" fontId="12" fillId="41" borderId="6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left" vertical="center"/>
    </xf>
    <xf numFmtId="172" fontId="23" fillId="38" borderId="51" xfId="0" applyNumberFormat="1" applyFont="1" applyFill="1" applyBorder="1" applyAlignment="1">
      <alignment horizontal="center"/>
    </xf>
    <xf numFmtId="172" fontId="23" fillId="38" borderId="52" xfId="0" applyNumberFormat="1" applyFont="1" applyFill="1" applyBorder="1" applyAlignment="1">
      <alignment horizontal="center"/>
    </xf>
    <xf numFmtId="172" fontId="23" fillId="38" borderId="53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/>
    </xf>
    <xf numFmtId="2" fontId="12" fillId="41" borderId="63" xfId="0" applyNumberFormat="1" applyFont="1" applyFill="1" applyBorder="1" applyAlignment="1">
      <alignment horizontal="center" vertical="center"/>
    </xf>
    <xf numFmtId="2" fontId="12" fillId="39" borderId="55" xfId="0" applyNumberFormat="1" applyFont="1" applyFill="1" applyBorder="1" applyAlignment="1">
      <alignment horizontal="center" vertical="center"/>
    </xf>
    <xf numFmtId="2" fontId="11" fillId="38" borderId="19" xfId="0" applyNumberFormat="1" applyFont="1" applyFill="1" applyBorder="1" applyAlignment="1">
      <alignment horizontal="center" vertical="center"/>
    </xf>
    <xf numFmtId="2" fontId="11" fillId="38" borderId="5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wrapText="1"/>
    </xf>
    <xf numFmtId="174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2" fontId="0" fillId="35" borderId="24" xfId="0" applyNumberFormat="1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 quotePrefix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 wrapText="1"/>
    </xf>
    <xf numFmtId="0" fontId="8" fillId="44" borderId="57" xfId="0" applyFont="1" applyFill="1" applyBorder="1" applyAlignment="1">
      <alignment horizontal="center" vertical="center" wrapText="1"/>
    </xf>
    <xf numFmtId="0" fontId="7" fillId="45" borderId="72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3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right" vertical="center"/>
    </xf>
    <xf numFmtId="0" fontId="11" fillId="33" borderId="76" xfId="0" applyFont="1" applyFill="1" applyBorder="1" applyAlignment="1">
      <alignment horizontal="right" vertical="center"/>
    </xf>
    <xf numFmtId="0" fontId="11" fillId="33" borderId="77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right" vertical="center"/>
    </xf>
    <xf numFmtId="0" fontId="8" fillId="35" borderId="79" xfId="0" applyFont="1" applyFill="1" applyBorder="1" applyAlignment="1">
      <alignment horizontal="center" vertical="center"/>
    </xf>
    <xf numFmtId="0" fontId="8" fillId="35" borderId="80" xfId="0" applyFont="1" applyFill="1" applyBorder="1" applyAlignment="1">
      <alignment horizontal="center" vertical="center"/>
    </xf>
    <xf numFmtId="0" fontId="10" fillId="44" borderId="30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10" fillId="44" borderId="34" xfId="0" applyFont="1" applyFill="1" applyBorder="1" applyAlignment="1">
      <alignment horizontal="center" vertical="center"/>
    </xf>
    <xf numFmtId="0" fontId="10" fillId="44" borderId="81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10" fillId="44" borderId="55" xfId="0" applyFont="1" applyFill="1" applyBorder="1" applyAlignment="1">
      <alignment horizontal="center" vertical="center"/>
    </xf>
    <xf numFmtId="0" fontId="13" fillId="45" borderId="23" xfId="0" applyFont="1" applyFill="1" applyBorder="1" applyAlignment="1">
      <alignment horizontal="center" vertical="center" textRotation="90"/>
    </xf>
    <xf numFmtId="0" fontId="13" fillId="45" borderId="24" xfId="0" applyFont="1" applyFill="1" applyBorder="1" applyAlignment="1">
      <alignment horizontal="center" vertical="center" textRotation="90"/>
    </xf>
    <xf numFmtId="0" fontId="13" fillId="45" borderId="25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7" fillId="45" borderId="26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right" vertical="center"/>
    </xf>
    <xf numFmtId="0" fontId="10" fillId="33" borderId="83" xfId="0" applyFont="1" applyFill="1" applyBorder="1" applyAlignment="1">
      <alignment horizontal="right" vertical="center"/>
    </xf>
    <xf numFmtId="0" fontId="10" fillId="33" borderId="68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14" fontId="8" fillId="44" borderId="13" xfId="0" applyNumberFormat="1" applyFont="1" applyFill="1" applyBorder="1" applyAlignment="1">
      <alignment horizontal="center" vertical="center" wrapText="1"/>
    </xf>
    <xf numFmtId="0" fontId="8" fillId="44" borderId="13" xfId="0" applyNumberFormat="1" applyFont="1" applyFill="1" applyBorder="1" applyAlignment="1">
      <alignment horizontal="center" vertical="center" wrapText="1"/>
    </xf>
    <xf numFmtId="0" fontId="8" fillId="44" borderId="5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49" fontId="8" fillId="44" borderId="83" xfId="0" applyNumberFormat="1" applyFont="1" applyFill="1" applyBorder="1" applyAlignment="1">
      <alignment horizontal="center" vertical="center"/>
    </xf>
    <xf numFmtId="49" fontId="8" fillId="44" borderId="84" xfId="0" applyNumberFormat="1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8" fillId="44" borderId="16" xfId="0" applyFont="1" applyFill="1" applyBorder="1" applyAlignment="1">
      <alignment horizontal="center" vertical="center" wrapText="1"/>
    </xf>
    <xf numFmtId="0" fontId="8" fillId="44" borderId="8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5" borderId="76" xfId="0" applyFont="1" applyFill="1" applyBorder="1" applyAlignment="1">
      <alignment horizontal="center" vertical="center"/>
    </xf>
    <xf numFmtId="0" fontId="8" fillId="35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/>
    </xf>
    <xf numFmtId="2" fontId="9" fillId="37" borderId="89" xfId="0" applyNumberFormat="1" applyFont="1" applyFill="1" applyBorder="1" applyAlignment="1">
      <alignment horizontal="center" vertical="center" wrapText="1"/>
    </xf>
    <xf numFmtId="2" fontId="9" fillId="37" borderId="49" xfId="0" applyNumberFormat="1" applyFont="1" applyFill="1" applyBorder="1" applyAlignment="1">
      <alignment horizontal="center" vertical="center" wrapText="1"/>
    </xf>
    <xf numFmtId="2" fontId="1" fillId="38" borderId="89" xfId="0" applyNumberFormat="1" applyFont="1" applyFill="1" applyBorder="1" applyAlignment="1">
      <alignment horizontal="center" vertical="center"/>
    </xf>
    <xf numFmtId="2" fontId="1" fillId="38" borderId="49" xfId="0" applyNumberFormat="1" applyFont="1" applyFill="1" applyBorder="1" applyAlignment="1">
      <alignment horizontal="center" vertical="center"/>
    </xf>
    <xf numFmtId="2" fontId="7" fillId="37" borderId="90" xfId="0" applyNumberFormat="1" applyFont="1" applyFill="1" applyBorder="1" applyAlignment="1">
      <alignment horizontal="center" vertical="center"/>
    </xf>
    <xf numFmtId="2" fontId="7" fillId="37" borderId="50" xfId="0" applyNumberFormat="1" applyFont="1" applyFill="1" applyBorder="1" applyAlignment="1">
      <alignment horizontal="center" vertical="center"/>
    </xf>
    <xf numFmtId="2" fontId="10" fillId="41" borderId="60" xfId="0" applyNumberFormat="1" applyFont="1" applyFill="1" applyBorder="1" applyAlignment="1">
      <alignment horizontal="center" vertical="center" wrapText="1"/>
    </xf>
    <xf numFmtId="2" fontId="10" fillId="41" borderId="63" xfId="0" applyNumberFormat="1" applyFont="1" applyFill="1" applyBorder="1" applyAlignment="1">
      <alignment horizontal="center" vertical="center" wrapText="1"/>
    </xf>
    <xf numFmtId="0" fontId="10" fillId="41" borderId="61" xfId="0" applyFont="1" applyFill="1" applyBorder="1" applyAlignment="1">
      <alignment horizontal="center" vertical="center" wrapText="1"/>
    </xf>
    <xf numFmtId="0" fontId="10" fillId="41" borderId="29" xfId="0" applyFont="1" applyFill="1" applyBorder="1" applyAlignment="1">
      <alignment horizontal="center" vertical="center" wrapText="1"/>
    </xf>
    <xf numFmtId="0" fontId="6" fillId="38" borderId="72" xfId="0" applyFont="1" applyFill="1" applyBorder="1" applyAlignment="1">
      <alignment horizontal="right" vertical="center"/>
    </xf>
    <xf numFmtId="0" fontId="6" fillId="38" borderId="12" xfId="0" applyFont="1" applyFill="1" applyBorder="1" applyAlignment="1">
      <alignment horizontal="right" vertical="center"/>
    </xf>
    <xf numFmtId="0" fontId="15" fillId="41" borderId="60" xfId="0" applyFont="1" applyFill="1" applyBorder="1" applyAlignment="1">
      <alignment horizontal="center" vertical="center" wrapText="1"/>
    </xf>
    <xf numFmtId="0" fontId="15" fillId="41" borderId="63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 vertical="center" wrapText="1"/>
    </xf>
    <xf numFmtId="0" fontId="10" fillId="41" borderId="91" xfId="0" applyFont="1" applyFill="1" applyBorder="1" applyAlignment="1">
      <alignment horizontal="center" vertical="center" wrapText="1"/>
    </xf>
    <xf numFmtId="0" fontId="10" fillId="41" borderId="81" xfId="0" applyFont="1" applyFill="1" applyBorder="1" applyAlignment="1">
      <alignment horizontal="center" vertical="center" wrapText="1"/>
    </xf>
    <xf numFmtId="0" fontId="15" fillId="41" borderId="91" xfId="0" applyFont="1" applyFill="1" applyBorder="1" applyAlignment="1">
      <alignment horizontal="center" vertical="center" wrapText="1"/>
    </xf>
    <xf numFmtId="0" fontId="7" fillId="46" borderId="72" xfId="0" applyFont="1" applyFill="1" applyBorder="1" applyAlignment="1">
      <alignment horizontal="center" vertical="center"/>
    </xf>
    <xf numFmtId="0" fontId="7" fillId="46" borderId="12" xfId="0" applyFont="1" applyFill="1" applyBorder="1" applyAlignment="1">
      <alignment horizontal="center" vertical="center"/>
    </xf>
    <xf numFmtId="0" fontId="7" fillId="46" borderId="26" xfId="0" applyFont="1" applyFill="1" applyBorder="1" applyAlignment="1">
      <alignment horizontal="center" vertical="center"/>
    </xf>
    <xf numFmtId="2" fontId="7" fillId="37" borderId="47" xfId="0" applyNumberFormat="1" applyFont="1" applyFill="1" applyBorder="1" applyAlignment="1">
      <alignment horizontal="center" vertical="center"/>
    </xf>
    <xf numFmtId="2" fontId="1" fillId="38" borderId="23" xfId="0" applyNumberFormat="1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2" fontId="10" fillId="39" borderId="60" xfId="0" applyNumberFormat="1" applyFont="1" applyFill="1" applyBorder="1" applyAlignment="1">
      <alignment horizontal="center" vertical="center" wrapText="1"/>
    </xf>
    <xf numFmtId="2" fontId="10" fillId="39" borderId="22" xfId="0" applyNumberFormat="1" applyFont="1" applyFill="1" applyBorder="1" applyAlignment="1">
      <alignment horizontal="center" vertical="center" wrapText="1"/>
    </xf>
    <xf numFmtId="0" fontId="10" fillId="39" borderId="61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6" fillId="39" borderId="72" xfId="0" applyFont="1" applyFill="1" applyBorder="1" applyAlignment="1">
      <alignment horizontal="right" vertical="center"/>
    </xf>
    <xf numFmtId="0" fontId="6" fillId="39" borderId="12" xfId="0" applyFont="1" applyFill="1" applyBorder="1" applyAlignment="1">
      <alignment horizontal="right" vertical="center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91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15" fillId="39" borderId="91" xfId="0" applyFont="1" applyFill="1" applyBorder="1" applyAlignment="1">
      <alignment horizontal="center" vertical="center" wrapText="1"/>
    </xf>
    <xf numFmtId="2" fontId="9" fillId="37" borderId="82" xfId="0" applyNumberFormat="1" applyFont="1" applyFill="1" applyBorder="1" applyAlignment="1">
      <alignment horizontal="center" vertical="center" wrapText="1"/>
    </xf>
    <xf numFmtId="2" fontId="9" fillId="37" borderId="69" xfId="0" applyNumberFormat="1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  <xf numFmtId="0" fontId="15" fillId="41" borderId="92" xfId="0" applyFont="1" applyFill="1" applyBorder="1" applyAlignment="1">
      <alignment horizontal="center" vertical="center" wrapText="1"/>
    </xf>
    <xf numFmtId="0" fontId="15" fillId="41" borderId="61" xfId="0" applyFont="1" applyFill="1" applyBorder="1" applyAlignment="1">
      <alignment horizontal="center" vertical="center" wrapText="1"/>
    </xf>
    <xf numFmtId="0" fontId="15" fillId="41" borderId="93" xfId="0" applyFont="1" applyFill="1" applyBorder="1" applyAlignment="1">
      <alignment horizontal="center" vertical="center" wrapText="1"/>
    </xf>
    <xf numFmtId="172" fontId="10" fillId="33" borderId="91" xfId="0" applyNumberFormat="1" applyFont="1" applyFill="1" applyBorder="1" applyAlignment="1">
      <alignment horizontal="center" vertical="center" wrapText="1"/>
    </xf>
    <xf numFmtId="172" fontId="10" fillId="33" borderId="21" xfId="0" applyNumberFormat="1" applyFont="1" applyFill="1" applyBorder="1" applyAlignment="1">
      <alignment horizontal="center" vertical="center" wrapText="1"/>
    </xf>
    <xf numFmtId="172" fontId="10" fillId="33" borderId="94" xfId="0" applyNumberFormat="1" applyFont="1" applyFill="1" applyBorder="1" applyAlignment="1">
      <alignment horizontal="center" vertical="center" wrapText="1"/>
    </xf>
    <xf numFmtId="0" fontId="10" fillId="41" borderId="9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10" fillId="41" borderId="59" xfId="0" applyFont="1" applyFill="1" applyBorder="1" applyAlignment="1">
      <alignment horizontal="center" vertical="center" wrapText="1"/>
    </xf>
    <xf numFmtId="0" fontId="10" fillId="41" borderId="27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95" xfId="0" applyFont="1" applyFill="1" applyBorder="1" applyAlignment="1">
      <alignment horizontal="left" vertical="center" wrapText="1"/>
    </xf>
    <xf numFmtId="2" fontId="11" fillId="33" borderId="96" xfId="0" applyNumberFormat="1" applyFont="1" applyFill="1" applyBorder="1" applyAlignment="1">
      <alignment horizontal="left" vertical="top" wrapText="1"/>
    </xf>
    <xf numFmtId="2" fontId="11" fillId="33" borderId="97" xfId="0" applyNumberFormat="1" applyFont="1" applyFill="1" applyBorder="1" applyAlignment="1">
      <alignment horizontal="left" vertical="top" wrapText="1"/>
    </xf>
    <xf numFmtId="2" fontId="11" fillId="33" borderId="98" xfId="0" applyNumberFormat="1" applyFont="1" applyFill="1" applyBorder="1" applyAlignment="1">
      <alignment horizontal="left" vertical="top" wrapText="1"/>
    </xf>
    <xf numFmtId="2" fontId="11" fillId="33" borderId="30" xfId="0" applyNumberFormat="1" applyFont="1" applyFill="1" applyBorder="1" applyAlignment="1">
      <alignment horizontal="left" vertical="top" wrapText="1"/>
    </xf>
    <xf numFmtId="2" fontId="11" fillId="33" borderId="0" xfId="0" applyNumberFormat="1" applyFont="1" applyFill="1" applyBorder="1" applyAlignment="1">
      <alignment horizontal="left" vertical="top" wrapText="1"/>
    </xf>
    <xf numFmtId="2" fontId="11" fillId="33" borderId="34" xfId="0" applyNumberFormat="1" applyFont="1" applyFill="1" applyBorder="1" applyAlignment="1">
      <alignment horizontal="left" vertical="top" wrapText="1"/>
    </xf>
    <xf numFmtId="2" fontId="11" fillId="33" borderId="81" xfId="0" applyNumberFormat="1" applyFont="1" applyFill="1" applyBorder="1" applyAlignment="1">
      <alignment horizontal="left" vertical="top" wrapText="1"/>
    </xf>
    <xf numFmtId="2" fontId="11" fillId="33" borderId="10" xfId="0" applyNumberFormat="1" applyFont="1" applyFill="1" applyBorder="1" applyAlignment="1">
      <alignment horizontal="left" vertical="top" wrapText="1"/>
    </xf>
    <xf numFmtId="2" fontId="11" fillId="33" borderId="55" xfId="0" applyNumberFormat="1" applyFont="1" applyFill="1" applyBorder="1" applyAlignment="1">
      <alignment horizontal="left" vertical="top" wrapText="1"/>
    </xf>
    <xf numFmtId="2" fontId="10" fillId="41" borderId="22" xfId="0" applyNumberFormat="1" applyFont="1" applyFill="1" applyBorder="1" applyAlignment="1">
      <alignment horizontal="center" vertical="center" wrapText="1"/>
    </xf>
    <xf numFmtId="172" fontId="10" fillId="33" borderId="30" xfId="0" applyNumberFormat="1" applyFont="1" applyFill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center" vertical="center" wrapText="1"/>
    </xf>
    <xf numFmtId="172" fontId="11" fillId="33" borderId="32" xfId="0" applyNumberFormat="1" applyFont="1" applyFill="1" applyBorder="1" applyAlignment="1">
      <alignment horizontal="center" vertical="center" wrapText="1"/>
    </xf>
    <xf numFmtId="172" fontId="11" fillId="33" borderId="30" xfId="0" applyNumberFormat="1" applyFont="1" applyFill="1" applyBorder="1" applyAlignment="1">
      <alignment horizontal="center" vertical="center" wrapText="1"/>
    </xf>
    <xf numFmtId="172" fontId="11" fillId="33" borderId="81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99" xfId="0" applyNumberFormat="1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15" fillId="41" borderId="59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1" borderId="62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63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horizontal="center" vertical="center" wrapText="1"/>
    </xf>
    <xf numFmtId="0" fontId="10" fillId="41" borderId="100" xfId="0" applyFont="1" applyFill="1" applyBorder="1" applyAlignment="1">
      <alignment horizontal="center" vertical="center" wrapText="1"/>
    </xf>
    <xf numFmtId="0" fontId="10" fillId="41" borderId="66" xfId="0" applyFont="1" applyFill="1" applyBorder="1" applyAlignment="1">
      <alignment horizontal="center" vertical="center" wrapText="1"/>
    </xf>
    <xf numFmtId="0" fontId="10" fillId="41" borderId="67" xfId="0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/>
    </xf>
    <xf numFmtId="2" fontId="1" fillId="37" borderId="50" xfId="0" applyNumberFormat="1" applyFont="1" applyFill="1" applyBorder="1" applyAlignment="1">
      <alignment horizontal="center" vertical="center"/>
    </xf>
    <xf numFmtId="2" fontId="10" fillId="41" borderId="17" xfId="0" applyNumberFormat="1" applyFont="1" applyFill="1" applyBorder="1" applyAlignment="1">
      <alignment horizontal="center" vertical="center" wrapText="1"/>
    </xf>
    <xf numFmtId="2" fontId="10" fillId="41" borderId="18" xfId="0" applyNumberFormat="1" applyFont="1" applyFill="1" applyBorder="1" applyAlignment="1">
      <alignment horizontal="center" vertical="center" wrapText="1"/>
    </xf>
    <xf numFmtId="2" fontId="10" fillId="41" borderId="101" xfId="0" applyNumberFormat="1" applyFont="1" applyFill="1" applyBorder="1" applyAlignment="1">
      <alignment horizontal="center" vertical="center" wrapText="1"/>
    </xf>
    <xf numFmtId="2" fontId="10" fillId="41" borderId="89" xfId="0" applyNumberFormat="1" applyFont="1" applyFill="1" applyBorder="1" applyAlignment="1">
      <alignment horizontal="center" vertical="center" wrapText="1"/>
    </xf>
    <xf numFmtId="0" fontId="10" fillId="41" borderId="91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10" fillId="41" borderId="33" xfId="0" applyFont="1" applyFill="1" applyBorder="1" applyAlignment="1">
      <alignment horizontal="center" vertical="center"/>
    </xf>
    <xf numFmtId="2" fontId="1" fillId="38" borderId="102" xfId="0" applyNumberFormat="1" applyFont="1" applyFill="1" applyBorder="1" applyAlignment="1">
      <alignment horizontal="center" vertical="center"/>
    </xf>
    <xf numFmtId="2" fontId="1" fillId="38" borderId="103" xfId="0" applyNumberFormat="1" applyFont="1" applyFill="1" applyBorder="1" applyAlignment="1">
      <alignment horizontal="center" vertical="center"/>
    </xf>
    <xf numFmtId="2" fontId="1" fillId="41" borderId="60" xfId="0" applyNumberFormat="1" applyFont="1" applyFill="1" applyBorder="1" applyAlignment="1">
      <alignment horizontal="center" vertical="center" wrapText="1"/>
    </xf>
    <xf numFmtId="2" fontId="1" fillId="41" borderId="22" xfId="0" applyNumberFormat="1" applyFont="1" applyFill="1" applyBorder="1" applyAlignment="1">
      <alignment horizontal="center" vertical="center" wrapText="1"/>
    </xf>
    <xf numFmtId="2" fontId="1" fillId="41" borderId="63" xfId="0" applyNumberFormat="1" applyFont="1" applyFill="1" applyBorder="1" applyAlignment="1">
      <alignment horizontal="center" vertical="center" wrapText="1"/>
    </xf>
    <xf numFmtId="2" fontId="1" fillId="38" borderId="84" xfId="0" applyNumberFormat="1" applyFont="1" applyFill="1" applyBorder="1" applyAlignment="1">
      <alignment horizontal="center" vertical="center"/>
    </xf>
    <xf numFmtId="2" fontId="1" fillId="38" borderId="85" xfId="0" applyNumberFormat="1" applyFont="1" applyFill="1" applyBorder="1" applyAlignment="1">
      <alignment horizontal="center" vertical="center"/>
    </xf>
    <xf numFmtId="2" fontId="1" fillId="41" borderId="61" xfId="0" applyNumberFormat="1" applyFont="1" applyFill="1" applyBorder="1" applyAlignment="1">
      <alignment horizontal="center" vertical="center" wrapText="1"/>
    </xf>
    <xf numFmtId="2" fontId="1" fillId="41" borderId="28" xfId="0" applyNumberFormat="1" applyFont="1" applyFill="1" applyBorder="1" applyAlignment="1">
      <alignment horizontal="center" vertical="center" wrapText="1"/>
    </xf>
    <xf numFmtId="2" fontId="1" fillId="41" borderId="29" xfId="0" applyNumberFormat="1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10" fillId="37" borderId="82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2" fontId="1" fillId="37" borderId="84" xfId="0" applyNumberFormat="1" applyFont="1" applyFill="1" applyBorder="1" applyAlignment="1">
      <alignment horizontal="center" vertical="center"/>
    </xf>
    <xf numFmtId="2" fontId="1" fillId="37" borderId="85" xfId="0" applyNumberFormat="1" applyFont="1" applyFill="1" applyBorder="1" applyAlignment="1">
      <alignment horizontal="center" vertical="center"/>
    </xf>
    <xf numFmtId="2" fontId="9" fillId="37" borderId="90" xfId="0" applyNumberFormat="1" applyFont="1" applyFill="1" applyBorder="1" applyAlignment="1">
      <alignment horizontal="center" vertical="center"/>
    </xf>
    <xf numFmtId="2" fontId="9" fillId="37" borderId="50" xfId="0" applyNumberFormat="1" applyFont="1" applyFill="1" applyBorder="1" applyAlignment="1">
      <alignment horizontal="center" vertical="center"/>
    </xf>
    <xf numFmtId="1" fontId="7" fillId="37" borderId="90" xfId="0" applyNumberFormat="1" applyFont="1" applyFill="1" applyBorder="1" applyAlignment="1">
      <alignment horizontal="center" vertical="center"/>
    </xf>
    <xf numFmtId="1" fontId="7" fillId="37" borderId="50" xfId="0" applyNumberFormat="1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 wrapText="1"/>
    </xf>
    <xf numFmtId="0" fontId="10" fillId="41" borderId="104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5810634"/>
        <c:axId val="52295707"/>
      </c:scatterChart>
      <c:valAx>
        <c:axId val="5810634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At val="-4"/>
        <c:crossBetween val="midCat"/>
        <c:dispUnits/>
        <c:majorUnit val="1"/>
        <c:minorUnit val="0.5"/>
      </c:valAx>
      <c:valAx>
        <c:axId val="52295707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0634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6"/>
          <c:w val="0.8432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65466382"/>
        <c:axId val="52326527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1176696"/>
        <c:axId val="10590265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Parameters'!$J$7:$J$66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1176696"/>
        <c:axId val="10590265"/>
      </c:lineChart>
      <c:catAx>
        <c:axId val="65466382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326527"/>
        <c:crosses val="autoZero"/>
        <c:auto val="0"/>
        <c:lblOffset val="100"/>
        <c:tickLblSkip val="5"/>
        <c:tickMarkSkip val="4"/>
        <c:noMultiLvlLbl val="0"/>
      </c:catAx>
      <c:valAx>
        <c:axId val="52326527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At val="1"/>
        <c:crossBetween val="between"/>
        <c:dispUnits/>
        <c:majorUnit val="5"/>
      </c:valAx>
      <c:catAx>
        <c:axId val="1176696"/>
        <c:scaling>
          <c:orientation val="maxMin"/>
        </c:scaling>
        <c:axPos val="b"/>
        <c:delete val="1"/>
        <c:majorTickMark val="out"/>
        <c:minorTickMark val="none"/>
        <c:tickLblPos val="none"/>
        <c:crossAx val="10590265"/>
        <c:crosses val="autoZero"/>
        <c:auto val="0"/>
        <c:lblOffset val="100"/>
        <c:tickLblSkip val="1"/>
        <c:noMultiLvlLbl val="0"/>
      </c:catAx>
      <c:valAx>
        <c:axId val="10590265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11662688"/>
        <c:axId val="37855329"/>
      </c:scatterChart>
      <c:valAx>
        <c:axId val="11662688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5329"/>
        <c:crossesAt val="-4"/>
        <c:crossBetween val="midCat"/>
        <c:dispUnits/>
        <c:majorUnit val="1"/>
        <c:minorUnit val="0.5"/>
      </c:valAx>
      <c:valAx>
        <c:axId val="37855329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662688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2783916"/>
        <c:axId val="25055245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24170614"/>
        <c:axId val="16208935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Parameters'!$K$7:$K$66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24170614"/>
        <c:axId val="16208935"/>
      </c:lineChart>
      <c:catAx>
        <c:axId val="2783916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5055245"/>
        <c:crosses val="autoZero"/>
        <c:auto val="0"/>
        <c:lblOffset val="100"/>
        <c:tickLblSkip val="5"/>
        <c:tickMarkSkip val="4"/>
        <c:noMultiLvlLbl val="0"/>
      </c:catAx>
      <c:valAx>
        <c:axId val="25055245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At val="1"/>
        <c:crossBetween val="between"/>
        <c:dispUnits/>
        <c:majorUnit val="5"/>
      </c:valAx>
      <c:catAx>
        <c:axId val="24170614"/>
        <c:scaling>
          <c:orientation val="maxMin"/>
        </c:scaling>
        <c:axPos val="b"/>
        <c:delete val="1"/>
        <c:majorTickMark val="out"/>
        <c:minorTickMark val="none"/>
        <c:tickLblPos val="none"/>
        <c:crossAx val="16208935"/>
        <c:crosses val="autoZero"/>
        <c:auto val="0"/>
        <c:lblOffset val="100"/>
        <c:tickLblSkip val="1"/>
        <c:noMultiLvlLbl val="0"/>
      </c:catAx>
      <c:valAx>
        <c:axId val="16208935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70614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57287390"/>
        <c:axId val="45824463"/>
      </c:scatterChart>
      <c:valAx>
        <c:axId val="57287390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At val="-4"/>
        <c:crossBetween val="midCat"/>
        <c:dispUnits/>
        <c:majorUnit val="1"/>
        <c:minorUnit val="0.5"/>
      </c:valAx>
      <c:valAx>
        <c:axId val="4582446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287390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6"/>
          <c:w val="0.8432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5153642"/>
        <c:axId val="46382779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14791828"/>
        <c:axId val="66017589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Parameters'!$L$7:$L$66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14791828"/>
        <c:axId val="66017589"/>
      </c:lineChart>
      <c:catAx>
        <c:axId val="5153642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6382779"/>
        <c:crosses val="autoZero"/>
        <c:auto val="0"/>
        <c:lblOffset val="100"/>
        <c:tickLblSkip val="5"/>
        <c:tickMarkSkip val="4"/>
        <c:noMultiLvlLbl val="0"/>
      </c:catAx>
      <c:valAx>
        <c:axId val="46382779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42"/>
        <c:crossesAt val="1"/>
        <c:crossBetween val="between"/>
        <c:dispUnits/>
        <c:majorUnit val="5"/>
      </c:valAx>
      <c:catAx>
        <c:axId val="14791828"/>
        <c:scaling>
          <c:orientation val="maxMin"/>
        </c:scaling>
        <c:axPos val="b"/>
        <c:delete val="1"/>
        <c:majorTickMark val="out"/>
        <c:minorTickMark val="none"/>
        <c:tickLblPos val="none"/>
        <c:crossAx val="66017589"/>
        <c:crosses val="autoZero"/>
        <c:auto val="0"/>
        <c:lblOffset val="100"/>
        <c:tickLblSkip val="1"/>
        <c:noMultiLvlLbl val="0"/>
      </c:catAx>
      <c:valAx>
        <c:axId val="66017589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78"/>
          <c:w val="0.87375"/>
          <c:h val="0.767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9766984"/>
        <c:axId val="20793993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52928210"/>
        <c:axId val="6591843"/>
      </c:barChart>
      <c:lineChart>
        <c:grouping val="standard"/>
        <c:varyColors val="0"/>
        <c:ser>
          <c:idx val="2"/>
          <c:order val="2"/>
          <c:tx>
            <c:v>0.063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Parameters'!$G$7:$G$66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0.125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Parameters'!$H$7:$H$66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v>0.250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Parameters'!$I$7:$I$66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v>0.500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Parameters'!$J$7:$J$66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v>1.000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Parameters'!$K$7:$K$66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2.000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Parameters'!$L$7:$L$66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52928210"/>
        <c:axId val="6591843"/>
      </c:lineChart>
      <c:catAx>
        <c:axId val="9766984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0793993"/>
        <c:crosses val="autoZero"/>
        <c:auto val="0"/>
        <c:lblOffset val="100"/>
        <c:tickLblSkip val="5"/>
        <c:tickMarkSkip val="4"/>
        <c:noMultiLvlLbl val="0"/>
      </c:catAx>
      <c:valAx>
        <c:axId val="20793993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6984"/>
        <c:crossesAt val="1"/>
        <c:crossBetween val="between"/>
        <c:dispUnits/>
        <c:majorUnit val="5"/>
      </c:valAx>
      <c:catAx>
        <c:axId val="52928210"/>
        <c:scaling>
          <c:orientation val="maxMin"/>
        </c:scaling>
        <c:axPos val="b"/>
        <c:delete val="1"/>
        <c:majorTickMark val="out"/>
        <c:minorTickMark val="none"/>
        <c:tickLblPos val="none"/>
        <c:crossAx val="6591843"/>
        <c:crosses val="autoZero"/>
        <c:auto val="0"/>
        <c:lblOffset val="100"/>
        <c:tickLblSkip val="1"/>
        <c:noMultiLvlLbl val="0"/>
      </c:catAx>
      <c:valAx>
        <c:axId val="6591843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8210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26"/>
          <c:w val="0.106"/>
          <c:h val="0.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59326588"/>
        <c:axId val="64177245"/>
      </c:scatterChart>
      <c:valAx>
        <c:axId val="59326588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-4"/>
        <c:crossBetween val="midCat"/>
        <c:dispUnits/>
        <c:majorUnit val="1"/>
        <c:minorUnit val="0.5"/>
      </c:valAx>
      <c:valAx>
        <c:axId val="6417724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326588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7525"/>
          <c:w val="0.9445"/>
          <c:h val="0.467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'Statistical Parameters'!$BG$6</c:f>
              <c:strCache>
                <c:ptCount val="1"/>
                <c:pt idx="0">
                  <c:v>2.000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Parameters'!$BG$7:$BG$66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40724294"/>
        <c:axId val="30974327"/>
      </c:scatterChart>
      <c:valAx>
        <c:axId val="40724294"/>
        <c:scaling>
          <c:logBase val="10"/>
          <c:orientation val="maxMin"/>
          <c:max val="1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0.34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4327"/>
        <c:crossesAt val="100"/>
        <c:crossBetween val="midCat"/>
        <c:dispUnits/>
      </c:valAx>
      <c:valAx>
        <c:axId val="30974327"/>
        <c:scaling>
          <c:orientation val="minMax"/>
          <c:max val="100"/>
          <c:min val="0"/>
        </c:scaling>
        <c:axPos val="r"/>
        <c:delete val="1"/>
        <c:majorTickMark val="out"/>
        <c:minorTickMark val="none"/>
        <c:tickLblPos val="none"/>
        <c:crossAx val="40724294"/>
        <c:crossesAt val="0.0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625"/>
          <c:w val="0.94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'Statistical Parameters'!$BA$6</c:f>
              <c:strCache>
                <c:ptCount val="1"/>
                <c:pt idx="0">
                  <c:v>0.031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Parameters'!$BA$7:$BA$66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'Statistical Parameters'!$BB$6</c:f>
              <c:strCache>
                <c:ptCount val="1"/>
                <c:pt idx="0">
                  <c:v>0.063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Parameters'!$BB$7:$BB$66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'Statistical Parameters'!$BC$6</c:f>
              <c:strCache>
                <c:ptCount val="1"/>
                <c:pt idx="0">
                  <c:v>0.125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Parameters'!$BC$7:$BC$66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'Statistical Parameters'!$BD$6</c:f>
              <c:strCache>
                <c:ptCount val="1"/>
                <c:pt idx="0">
                  <c:v>0.250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Parameters'!$BD$7:$BD$66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'Statistical Parameters'!$BE$6</c:f>
              <c:strCache>
                <c:ptCount val="1"/>
                <c:pt idx="0">
                  <c:v>0.500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Parameters'!$BE$7:$BE$66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'Statistical Parameters'!$BF$6</c:f>
              <c:strCache>
                <c:ptCount val="1"/>
                <c:pt idx="0">
                  <c:v>1.000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Parameters'!$BF$7:$BF$66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'Statistical Parameters'!$BG$6</c:f>
              <c:strCache>
                <c:ptCount val="1"/>
                <c:pt idx="0">
                  <c:v>2.000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'Statistical Parameters'!$A$7:$A$66</c:f>
              <c:numCache>
                <c:ptCount val="60"/>
                <c:pt idx="0">
                  <c:v>0.0005806675366224227</c:v>
                </c:pt>
                <c:pt idx="1">
                  <c:v>0.0006905339660024878</c:v>
                </c:pt>
                <c:pt idx="2">
                  <c:v>0.0008211879055212059</c:v>
                </c:pt>
                <c:pt idx="3">
                  <c:v>0.0009765625</c:v>
                </c:pt>
                <c:pt idx="4">
                  <c:v>0.0011613350732448454</c:v>
                </c:pt>
                <c:pt idx="5">
                  <c:v>0.0013810679320049757</c:v>
                </c:pt>
                <c:pt idx="6">
                  <c:v>0.0016423758110424122</c:v>
                </c:pt>
                <c:pt idx="7">
                  <c:v>0.001953125</c:v>
                </c:pt>
                <c:pt idx="8">
                  <c:v>0.002322670146489691</c:v>
                </c:pt>
                <c:pt idx="9">
                  <c:v>0.0027621358640099515</c:v>
                </c:pt>
                <c:pt idx="10">
                  <c:v>0.0032847516220848244</c:v>
                </c:pt>
                <c:pt idx="11">
                  <c:v>0.00390625</c:v>
                </c:pt>
                <c:pt idx="12">
                  <c:v>0.004645340292979378</c:v>
                </c:pt>
                <c:pt idx="13">
                  <c:v>0.005524271728019904</c:v>
                </c:pt>
                <c:pt idx="14">
                  <c:v>0.006569503244169644</c:v>
                </c:pt>
                <c:pt idx="15">
                  <c:v>0.0078125</c:v>
                </c:pt>
                <c:pt idx="16">
                  <c:v>0.009290680585958758</c:v>
                </c:pt>
                <c:pt idx="17">
                  <c:v>0.011048543456039808</c:v>
                </c:pt>
                <c:pt idx="18">
                  <c:v>0.013139006488339287</c:v>
                </c:pt>
                <c:pt idx="19">
                  <c:v>0.015625</c:v>
                </c:pt>
                <c:pt idx="20">
                  <c:v>0.018581361171917516</c:v>
                </c:pt>
                <c:pt idx="21">
                  <c:v>0.022097086912079608</c:v>
                </c:pt>
                <c:pt idx="22">
                  <c:v>0.02627801297667858</c:v>
                </c:pt>
                <c:pt idx="23">
                  <c:v>0.03125</c:v>
                </c:pt>
                <c:pt idx="24">
                  <c:v>0.03716272234383503</c:v>
                </c:pt>
                <c:pt idx="25">
                  <c:v>0.04419417382415922</c:v>
                </c:pt>
                <c:pt idx="26">
                  <c:v>0.05255602595335716</c:v>
                </c:pt>
                <c:pt idx="27">
                  <c:v>0.0625</c:v>
                </c:pt>
                <c:pt idx="28">
                  <c:v>0.07432544468767006</c:v>
                </c:pt>
                <c:pt idx="29">
                  <c:v>0.08838834764831845</c:v>
                </c:pt>
                <c:pt idx="30">
                  <c:v>0.10511205190671434</c:v>
                </c:pt>
                <c:pt idx="31">
                  <c:v>0.125</c:v>
                </c:pt>
                <c:pt idx="32">
                  <c:v>0.14865088937534013</c:v>
                </c:pt>
                <c:pt idx="33">
                  <c:v>0.17677669529663687</c:v>
                </c:pt>
                <c:pt idx="34">
                  <c:v>0.21022410381342865</c:v>
                </c:pt>
                <c:pt idx="35">
                  <c:v>0.25</c:v>
                </c:pt>
                <c:pt idx="36">
                  <c:v>0.29730177875068026</c:v>
                </c:pt>
                <c:pt idx="37">
                  <c:v>0.3535533905932738</c:v>
                </c:pt>
                <c:pt idx="38">
                  <c:v>0.4204482076268573</c:v>
                </c:pt>
                <c:pt idx="39">
                  <c:v>0.5</c:v>
                </c:pt>
                <c:pt idx="40">
                  <c:v>0.5946035575013605</c:v>
                </c:pt>
                <c:pt idx="41">
                  <c:v>0.7071067811865475</c:v>
                </c:pt>
                <c:pt idx="42">
                  <c:v>0.8408964152537146</c:v>
                </c:pt>
                <c:pt idx="43">
                  <c:v>1</c:v>
                </c:pt>
                <c:pt idx="44">
                  <c:v>1.189207115002721</c:v>
                </c:pt>
                <c:pt idx="45">
                  <c:v>1.4142135623730951</c:v>
                </c:pt>
                <c:pt idx="46">
                  <c:v>1.681792830507429</c:v>
                </c:pt>
                <c:pt idx="47">
                  <c:v>2</c:v>
                </c:pt>
                <c:pt idx="48">
                  <c:v>2.378414230005442</c:v>
                </c:pt>
                <c:pt idx="49">
                  <c:v>2.82842712474619</c:v>
                </c:pt>
                <c:pt idx="50">
                  <c:v>3.363585661014858</c:v>
                </c:pt>
                <c:pt idx="51">
                  <c:v>4</c:v>
                </c:pt>
                <c:pt idx="52">
                  <c:v>4.756828460010884</c:v>
                </c:pt>
                <c:pt idx="53">
                  <c:v>5.656854249492381</c:v>
                </c:pt>
                <c:pt idx="54">
                  <c:v>6.727171322029717</c:v>
                </c:pt>
                <c:pt idx="55">
                  <c:v>8</c:v>
                </c:pt>
                <c:pt idx="56">
                  <c:v>9.513656920021766</c:v>
                </c:pt>
                <c:pt idx="57">
                  <c:v>11.31370849898476</c:v>
                </c:pt>
                <c:pt idx="58">
                  <c:v>13.454342644059432</c:v>
                </c:pt>
                <c:pt idx="59">
                  <c:v>16</c:v>
                </c:pt>
              </c:numCache>
            </c:numRef>
          </c:xVal>
          <c:yVal>
            <c:numRef>
              <c:f>'Statistical Parameters'!$BG$7:$BG$66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10333488"/>
        <c:axId val="25892529"/>
      </c:scatterChart>
      <c:valAx>
        <c:axId val="103334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2529"/>
        <c:crossesAt val="0"/>
        <c:crossBetween val="midCat"/>
        <c:dispUnits/>
      </c:valAx>
      <c:valAx>
        <c:axId val="258925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3488"/>
        <c:crossesAt val="0.000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95275"/>
          <c:w val="0.688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29162198"/>
        <c:axId val="61133191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13327808"/>
        <c:axId val="52841409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13327808"/>
        <c:axId val="52841409"/>
      </c:lineChart>
      <c:catAx>
        <c:axId val="29162198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1133191"/>
        <c:crosses val="autoZero"/>
        <c:auto val="0"/>
        <c:lblOffset val="100"/>
        <c:tickLblSkip val="5"/>
        <c:tickMarkSkip val="4"/>
        <c:noMultiLvlLbl val="0"/>
      </c:catAx>
      <c:valAx>
        <c:axId val="61133191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2198"/>
        <c:crossesAt val="1"/>
        <c:crossBetween val="between"/>
        <c:dispUnits/>
        <c:majorUnit val="5"/>
      </c:valAx>
      <c:catAx>
        <c:axId val="13327808"/>
        <c:scaling>
          <c:orientation val="maxMin"/>
        </c:scaling>
        <c:axPos val="b"/>
        <c:delete val="1"/>
        <c:majorTickMark val="out"/>
        <c:minorTickMark val="none"/>
        <c:tickLblPos val="none"/>
        <c:crossAx val="52841409"/>
        <c:crosses val="autoZero"/>
        <c:auto val="0"/>
        <c:lblOffset val="100"/>
        <c:tickLblSkip val="1"/>
        <c:noMultiLvlLbl val="0"/>
      </c:catAx>
      <c:valAx>
        <c:axId val="52841409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61941928"/>
        <c:axId val="20606441"/>
      </c:scatterChart>
      <c:valAx>
        <c:axId val="61941928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At val="-4"/>
        <c:crossBetween val="midCat"/>
        <c:dispUnits/>
        <c:majorUnit val="1"/>
        <c:minorUnit val="0.5"/>
      </c:valAx>
      <c:valAx>
        <c:axId val="20606441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941928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899316"/>
        <c:axId val="8093845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5735742"/>
        <c:axId val="51621679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Parameters'!$G$7:$G$66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5735742"/>
        <c:axId val="51621679"/>
      </c:lineChart>
      <c:catAx>
        <c:axId val="899316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8093845"/>
        <c:crosses val="autoZero"/>
        <c:auto val="0"/>
        <c:lblOffset val="100"/>
        <c:tickLblSkip val="5"/>
        <c:tickMarkSkip val="4"/>
        <c:noMultiLvlLbl val="0"/>
      </c:catAx>
      <c:valAx>
        <c:axId val="8093845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At val="1"/>
        <c:crossBetween val="between"/>
        <c:dispUnits/>
        <c:majorUnit val="5"/>
      </c:valAx>
      <c:catAx>
        <c:axId val="5735742"/>
        <c:scaling>
          <c:orientation val="maxMin"/>
        </c:scaling>
        <c:axPos val="b"/>
        <c:delete val="1"/>
        <c:majorTickMark val="out"/>
        <c:minorTickMark val="none"/>
        <c:tickLblPos val="none"/>
        <c:crossAx val="51621679"/>
        <c:crosses val="autoZero"/>
        <c:auto val="0"/>
        <c:lblOffset val="100"/>
        <c:tickLblSkip val="1"/>
        <c:noMultiLvlLbl val="0"/>
      </c:catAx>
      <c:valAx>
        <c:axId val="51621679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8928806"/>
        <c:axId val="14814935"/>
      </c:scatterChart>
      <c:valAx>
        <c:axId val="38928806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At val="-4"/>
        <c:crossBetween val="midCat"/>
        <c:dispUnits/>
        <c:majorUnit val="1"/>
        <c:minorUnit val="0.5"/>
      </c:valAx>
      <c:valAx>
        <c:axId val="1481493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28806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51240242"/>
        <c:axId val="58508995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56818908"/>
        <c:axId val="41608125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Parameters'!$H$7:$H$66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56818908"/>
        <c:axId val="41608125"/>
      </c:lineChart>
      <c:catAx>
        <c:axId val="51240242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8508995"/>
        <c:crosses val="autoZero"/>
        <c:auto val="0"/>
        <c:lblOffset val="100"/>
        <c:tickLblSkip val="5"/>
        <c:tickMarkSkip val="4"/>
        <c:noMultiLvlLbl val="0"/>
      </c:catAx>
      <c:valAx>
        <c:axId val="58508995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At val="1"/>
        <c:crossBetween val="between"/>
        <c:dispUnits/>
        <c:majorUnit val="5"/>
      </c:valAx>
      <c:catAx>
        <c:axId val="56818908"/>
        <c:scaling>
          <c:orientation val="maxMin"/>
        </c:scaling>
        <c:axPos val="b"/>
        <c:delete val="1"/>
        <c:majorTickMark val="out"/>
        <c:minorTickMark val="none"/>
        <c:tickLblPos val="none"/>
        <c:crossAx val="41608125"/>
        <c:crosses val="autoZero"/>
        <c:auto val="0"/>
        <c:lblOffset val="100"/>
        <c:tickLblSkip val="1"/>
        <c:noMultiLvlLbl val="0"/>
      </c:catAx>
      <c:valAx>
        <c:axId val="41608125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43061956"/>
        <c:axId val="52013285"/>
      </c:scatterChart>
      <c:valAx>
        <c:axId val="43061956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At val="-4"/>
        <c:crossBetween val="midCat"/>
        <c:dispUnits/>
        <c:majorUnit val="1"/>
        <c:minorUnit val="0.5"/>
      </c:valAx>
      <c:valAx>
        <c:axId val="5201328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61956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"/>
          <c:w val="0.844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Parameters'!$D$7:$D$66</c:f>
              <c:numCache>
                <c:ptCount val="60"/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66225552"/>
        <c:axId val="59159057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Parameters'!$E$7:$E$66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90"/>
        <c:axId val="62669466"/>
        <c:axId val="27154283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cat>
          <c:val>
            <c:numRef>
              <c:f>'Statistical Parameters'!$I$7:$I$66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axId val="62669466"/>
        <c:axId val="27154283"/>
      </c:lineChart>
      <c:catAx>
        <c:axId val="66225552"/>
        <c:scaling>
          <c:orientation val="maxMin"/>
        </c:scaling>
        <c:axPos val="b"/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9159057"/>
        <c:crosses val="autoZero"/>
        <c:auto val="0"/>
        <c:lblOffset val="100"/>
        <c:tickLblSkip val="5"/>
        <c:tickMarkSkip val="4"/>
        <c:noMultiLvlLbl val="0"/>
      </c:catAx>
      <c:valAx>
        <c:axId val="59159057"/>
        <c:scaling>
          <c:orientation val="minMax"/>
          <c:max val="3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At val="1"/>
        <c:crossBetween val="between"/>
        <c:dispUnits/>
        <c:majorUnit val="5"/>
      </c:valAx>
      <c:catAx>
        <c:axId val="62669466"/>
        <c:scaling>
          <c:orientation val="maxMin"/>
        </c:scaling>
        <c:axPos val="b"/>
        <c:delete val="1"/>
        <c:majorTickMark val="out"/>
        <c:minorTickMark val="none"/>
        <c:tickLblPos val="none"/>
        <c:crossAx val="27154283"/>
        <c:crosses val="autoZero"/>
        <c:auto val="0"/>
        <c:lblOffset val="100"/>
        <c:tickLblSkip val="1"/>
        <c:noMultiLvlLbl val="0"/>
      </c:catAx>
      <c:valAx>
        <c:axId val="27154283"/>
        <c:scaling>
          <c:orientation val="minMax"/>
          <c:max val="3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21"/>
          <c:w val="0.26375"/>
          <c:h val="0.1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Parameters'!$C$7:$C$66</c:f>
              <c:numCache>
                <c:ptCount val="60"/>
                <c:pt idx="0">
                  <c:v>10.875</c:v>
                </c:pt>
                <c:pt idx="1">
                  <c:v>10.625</c:v>
                </c:pt>
                <c:pt idx="2">
                  <c:v>10.375</c:v>
                </c:pt>
                <c:pt idx="3">
                  <c:v>10.125</c:v>
                </c:pt>
                <c:pt idx="4">
                  <c:v>9.875</c:v>
                </c:pt>
                <c:pt idx="5">
                  <c:v>9.625</c:v>
                </c:pt>
                <c:pt idx="6">
                  <c:v>9.375</c:v>
                </c:pt>
                <c:pt idx="7">
                  <c:v>9.125</c:v>
                </c:pt>
                <c:pt idx="8">
                  <c:v>8.875</c:v>
                </c:pt>
                <c:pt idx="9">
                  <c:v>8.625</c:v>
                </c:pt>
                <c:pt idx="10">
                  <c:v>8.375</c:v>
                </c:pt>
                <c:pt idx="11">
                  <c:v>8.125</c:v>
                </c:pt>
                <c:pt idx="12">
                  <c:v>7.875</c:v>
                </c:pt>
                <c:pt idx="13">
                  <c:v>7.625</c:v>
                </c:pt>
                <c:pt idx="14">
                  <c:v>7.375</c:v>
                </c:pt>
                <c:pt idx="15">
                  <c:v>7.125</c:v>
                </c:pt>
                <c:pt idx="16">
                  <c:v>6.875</c:v>
                </c:pt>
                <c:pt idx="17">
                  <c:v>6.625</c:v>
                </c:pt>
                <c:pt idx="18">
                  <c:v>6.375</c:v>
                </c:pt>
                <c:pt idx="19">
                  <c:v>6.125</c:v>
                </c:pt>
                <c:pt idx="20">
                  <c:v>5.875</c:v>
                </c:pt>
                <c:pt idx="21">
                  <c:v>5.625</c:v>
                </c:pt>
                <c:pt idx="22">
                  <c:v>5.375</c:v>
                </c:pt>
                <c:pt idx="23">
                  <c:v>5.125</c:v>
                </c:pt>
                <c:pt idx="24">
                  <c:v>4.875</c:v>
                </c:pt>
                <c:pt idx="25">
                  <c:v>4.625</c:v>
                </c:pt>
                <c:pt idx="26">
                  <c:v>4.375</c:v>
                </c:pt>
                <c:pt idx="27">
                  <c:v>4.125</c:v>
                </c:pt>
                <c:pt idx="28">
                  <c:v>3.875</c:v>
                </c:pt>
                <c:pt idx="29">
                  <c:v>3.625</c:v>
                </c:pt>
                <c:pt idx="30">
                  <c:v>3.375</c:v>
                </c:pt>
                <c:pt idx="31">
                  <c:v>3.125</c:v>
                </c:pt>
                <c:pt idx="32">
                  <c:v>2.875</c:v>
                </c:pt>
                <c:pt idx="33">
                  <c:v>2.625</c:v>
                </c:pt>
                <c:pt idx="34">
                  <c:v>2.375</c:v>
                </c:pt>
                <c:pt idx="35">
                  <c:v>2.125</c:v>
                </c:pt>
                <c:pt idx="36">
                  <c:v>1.875</c:v>
                </c:pt>
                <c:pt idx="37">
                  <c:v>1.625</c:v>
                </c:pt>
                <c:pt idx="38">
                  <c:v>1.375</c:v>
                </c:pt>
                <c:pt idx="39">
                  <c:v>1.125</c:v>
                </c:pt>
                <c:pt idx="40">
                  <c:v>0.875</c:v>
                </c:pt>
                <c:pt idx="41">
                  <c:v>0.625</c:v>
                </c:pt>
                <c:pt idx="42">
                  <c:v>0.375</c:v>
                </c:pt>
                <c:pt idx="43">
                  <c:v>0.125</c:v>
                </c:pt>
                <c:pt idx="44">
                  <c:v>-0.125</c:v>
                </c:pt>
                <c:pt idx="45">
                  <c:v>-0.375</c:v>
                </c:pt>
                <c:pt idx="46">
                  <c:v>-0.625</c:v>
                </c:pt>
                <c:pt idx="47">
                  <c:v>-0.875</c:v>
                </c:pt>
                <c:pt idx="48">
                  <c:v>-1.125</c:v>
                </c:pt>
                <c:pt idx="49">
                  <c:v>-1.375</c:v>
                </c:pt>
                <c:pt idx="50">
                  <c:v>-1.625</c:v>
                </c:pt>
                <c:pt idx="51">
                  <c:v>-1.875</c:v>
                </c:pt>
                <c:pt idx="52">
                  <c:v>-2.125</c:v>
                </c:pt>
                <c:pt idx="53">
                  <c:v>-2.375</c:v>
                </c:pt>
                <c:pt idx="54">
                  <c:v>-2.625</c:v>
                </c:pt>
                <c:pt idx="55">
                  <c:v>-2.875</c:v>
                </c:pt>
                <c:pt idx="56">
                  <c:v>-3.125</c:v>
                </c:pt>
                <c:pt idx="57">
                  <c:v>-3.375</c:v>
                </c:pt>
                <c:pt idx="58">
                  <c:v>-3.625</c:v>
                </c:pt>
                <c:pt idx="59">
                  <c:v>-3.875</c:v>
                </c:pt>
              </c:numCache>
            </c:numRef>
          </c:xVal>
          <c:yVal>
            <c:numRef>
              <c:f>'Statistical Parameters'!$F$7:$F$66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28203522"/>
        <c:axId val="52505107"/>
      </c:scatterChart>
      <c:valAx>
        <c:axId val="28203522"/>
        <c:scaling>
          <c:orientation val="minMax"/>
          <c:max val="11"/>
          <c:min val="-4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At val="-4"/>
        <c:crossBetween val="midCat"/>
        <c:dispUnits/>
        <c:majorUnit val="1"/>
        <c:minorUnit val="0.5"/>
      </c:valAx>
      <c:valAx>
        <c:axId val="52505107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03522"/>
        <c:crossesAt val="-4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2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5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16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17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8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9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20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 zoomScale="5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0.0715</cdr:y>
    </cdr:from>
    <cdr:to>
      <cdr:x>0.9005</cdr:x>
      <cdr:y>1</cdr:y>
    </cdr:to>
    <cdr:graphicFrame>
      <cdr:nvGraphicFramePr>
        <cdr:cNvPr id="1" name="Chart 4"/>
        <cdr:cNvGraphicFramePr/>
      </cdr:nvGraphicFramePr>
      <cdr:xfrm>
        <a:off x="704850" y="409575"/>
        <a:ext cx="7610475" cy="53435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0.11775</cdr:y>
    </cdr:from>
    <cdr:to>
      <cdr:x>0.89675</cdr:x>
      <cdr:y>1</cdr:y>
    </cdr:to>
    <cdr:graphicFrame>
      <cdr:nvGraphicFramePr>
        <cdr:cNvPr id="1" name="Chart 4"/>
        <cdr:cNvGraphicFramePr/>
      </cdr:nvGraphicFramePr>
      <cdr:xfrm>
        <a:off x="742950" y="676275"/>
        <a:ext cx="7543800" cy="50768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0.11775</cdr:y>
    </cdr:from>
    <cdr:to>
      <cdr:x>0.89325</cdr:x>
      <cdr:y>1</cdr:y>
    </cdr:to>
    <cdr:graphicFrame>
      <cdr:nvGraphicFramePr>
        <cdr:cNvPr id="1" name="Chart 4"/>
        <cdr:cNvGraphicFramePr/>
      </cdr:nvGraphicFramePr>
      <cdr:xfrm>
        <a:off x="714375" y="676275"/>
        <a:ext cx="7534275" cy="50768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14</xdr:col>
      <xdr:colOff>476250</xdr:colOff>
      <xdr:row>37</xdr:row>
      <xdr:rowOff>142875</xdr:rowOff>
    </xdr:to>
    <xdr:grpSp>
      <xdr:nvGrpSpPr>
        <xdr:cNvPr id="1" name="Group 10"/>
        <xdr:cNvGrpSpPr>
          <a:grpSpLocks/>
        </xdr:cNvGrpSpPr>
      </xdr:nvGrpSpPr>
      <xdr:grpSpPr>
        <a:xfrm>
          <a:off x="19050" y="247650"/>
          <a:ext cx="8991600" cy="5886450"/>
          <a:chOff x="2" y="26"/>
          <a:chExt cx="944" cy="61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2" y="51"/>
          <a:ext cx="944" cy="5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80" y="117"/>
          <a:ext cx="771" cy="5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58" y="26"/>
          <a:ext cx="758" cy="13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0.063</cdr:y>
    </cdr:from>
    <cdr:to>
      <cdr:x>0.89975</cdr:x>
      <cdr:y>1</cdr:y>
    </cdr:to>
    <cdr:graphicFrame>
      <cdr:nvGraphicFramePr>
        <cdr:cNvPr id="1" name="Chart 4"/>
        <cdr:cNvGraphicFramePr/>
      </cdr:nvGraphicFramePr>
      <cdr:xfrm>
        <a:off x="695325" y="361950"/>
        <a:ext cx="7620000" cy="53911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0.088</cdr:y>
    </cdr:from>
    <cdr:to>
      <cdr:x>0.8945</cdr:x>
      <cdr:y>1</cdr:y>
    </cdr:to>
    <cdr:graphicFrame>
      <cdr:nvGraphicFramePr>
        <cdr:cNvPr id="1" name="Chart 5"/>
        <cdr:cNvGraphicFramePr/>
      </cdr:nvGraphicFramePr>
      <cdr:xfrm>
        <a:off x="762000" y="504825"/>
        <a:ext cx="7496175" cy="52482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0.09275</cdr:y>
    </cdr:from>
    <cdr:to>
      <cdr:x>0.89725</cdr:x>
      <cdr:y>0.99975</cdr:y>
    </cdr:to>
    <cdr:graphicFrame>
      <cdr:nvGraphicFramePr>
        <cdr:cNvPr id="1" name="Chart 4"/>
        <cdr:cNvGraphicFramePr/>
      </cdr:nvGraphicFramePr>
      <cdr:xfrm>
        <a:off x="695325" y="533400"/>
        <a:ext cx="7581900" cy="52197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0.10475</cdr:y>
    </cdr:from>
    <cdr:to>
      <cdr:x>0.89825</cdr:x>
      <cdr:y>0.99975</cdr:y>
    </cdr:to>
    <cdr:graphicFrame>
      <cdr:nvGraphicFramePr>
        <cdr:cNvPr id="1" name="Chart 4"/>
        <cdr:cNvGraphicFramePr/>
      </cdr:nvGraphicFramePr>
      <cdr:xfrm>
        <a:off x="714375" y="600075"/>
        <a:ext cx="7581900" cy="5153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V3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6.421875" style="3" customWidth="1"/>
    <col min="2" max="2" width="17.140625" style="3" customWidth="1"/>
    <col min="3" max="3" width="13.421875" style="3" customWidth="1"/>
    <col min="4" max="4" width="10.00390625" style="4" customWidth="1"/>
    <col min="5" max="5" width="8.7109375" style="3" customWidth="1"/>
    <col min="6" max="6" width="13.421875" style="3" customWidth="1"/>
    <col min="7" max="7" width="9.7109375" style="3" customWidth="1"/>
    <col min="8" max="8" width="9.140625" style="3" customWidth="1"/>
    <col min="9" max="9" width="7.57421875" style="3" customWidth="1"/>
    <col min="10" max="10" width="6.140625" style="3" customWidth="1"/>
    <col min="11" max="11" width="9.140625" style="3" customWidth="1"/>
    <col min="12" max="12" width="13.7109375" style="178" customWidth="1"/>
    <col min="13" max="14" width="9.140625" style="178" customWidth="1"/>
    <col min="15" max="15" width="9.140625" style="119" customWidth="1"/>
    <col min="16" max="17" width="9.140625" style="178" customWidth="1"/>
    <col min="18" max="18" width="31.7109375" style="178" customWidth="1"/>
    <col min="19" max="22" width="9.140625" style="178" customWidth="1"/>
    <col min="23" max="16384" width="9.140625" style="3" customWidth="1"/>
  </cols>
  <sheetData>
    <row r="1" spans="3:14" ht="39.75" customHeight="1" thickBot="1">
      <c r="C1" s="332" t="s">
        <v>7</v>
      </c>
      <c r="D1" s="333"/>
      <c r="E1" s="333"/>
      <c r="F1" s="333"/>
      <c r="G1" s="333"/>
      <c r="H1" s="358"/>
      <c r="K1" s="185" t="s">
        <v>148</v>
      </c>
      <c r="L1" s="184"/>
      <c r="M1" s="177"/>
      <c r="N1" s="177"/>
    </row>
    <row r="2" spans="3:18" ht="32.25" customHeight="1" thickBot="1">
      <c r="C2" s="359" t="s">
        <v>8</v>
      </c>
      <c r="D2" s="360"/>
      <c r="E2" s="367"/>
      <c r="F2" s="367"/>
      <c r="G2" s="367"/>
      <c r="H2" s="368"/>
      <c r="K2" s="158"/>
      <c r="L2" s="35"/>
      <c r="M2" s="366" t="s">
        <v>85</v>
      </c>
      <c r="N2" s="327"/>
      <c r="O2" s="327"/>
      <c r="P2" s="327"/>
      <c r="Q2" s="327"/>
      <c r="R2" s="327"/>
    </row>
    <row r="3" spans="3:18" ht="32.25" customHeight="1" thickBot="1">
      <c r="C3" s="361" t="s">
        <v>1</v>
      </c>
      <c r="D3" s="362"/>
      <c r="E3" s="330"/>
      <c r="F3" s="330"/>
      <c r="G3" s="330"/>
      <c r="H3" s="331"/>
      <c r="L3" s="36"/>
      <c r="M3" s="326" t="s">
        <v>84</v>
      </c>
      <c r="N3" s="327"/>
      <c r="O3" s="327"/>
      <c r="P3" s="327"/>
      <c r="Q3" s="327"/>
      <c r="R3" s="327"/>
    </row>
    <row r="4" spans="3:18" ht="32.25" customHeight="1">
      <c r="C4" s="361" t="s">
        <v>18</v>
      </c>
      <c r="D4" s="362"/>
      <c r="E4" s="363"/>
      <c r="F4" s="364"/>
      <c r="G4" s="364"/>
      <c r="H4" s="365"/>
      <c r="L4" s="118"/>
      <c r="M4" s="119"/>
      <c r="N4" s="118"/>
      <c r="O4" s="178"/>
      <c r="Q4" s="3"/>
      <c r="R4" s="3"/>
    </row>
    <row r="5" spans="3:15" ht="32.25" customHeight="1" thickBot="1">
      <c r="C5" s="369" t="s">
        <v>0</v>
      </c>
      <c r="D5" s="370"/>
      <c r="E5" s="371"/>
      <c r="F5" s="371"/>
      <c r="G5" s="371"/>
      <c r="H5" s="372"/>
      <c r="O5" s="186">
        <f>E2</f>
        <v>0</v>
      </c>
    </row>
    <row r="6" spans="12:22" ht="32.25" customHeight="1"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2:22" ht="27.75" customHeight="1"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ht="11.25" customHeight="1" thickBot="1"/>
    <row r="9" spans="1:10" ht="35.25" customHeight="1" thickBot="1">
      <c r="A9" s="332" t="s">
        <v>68</v>
      </c>
      <c r="B9" s="333"/>
      <c r="C9" s="333"/>
      <c r="D9" s="333"/>
      <c r="E9" s="333"/>
      <c r="F9" s="334"/>
      <c r="G9" s="334"/>
      <c r="H9" s="334"/>
      <c r="I9" s="334"/>
      <c r="J9" s="335"/>
    </row>
    <row r="10" spans="1:22" s="6" customFormat="1" ht="36.75" customHeight="1" thickBot="1">
      <c r="A10" s="353" t="s">
        <v>10</v>
      </c>
      <c r="B10" s="373" t="s">
        <v>81</v>
      </c>
      <c r="C10" s="373"/>
      <c r="D10" s="198"/>
      <c r="E10" s="183"/>
      <c r="F10" s="374" t="s">
        <v>82</v>
      </c>
      <c r="G10" s="375"/>
      <c r="H10" s="199"/>
      <c r="I10" s="171"/>
      <c r="J10" s="172"/>
      <c r="K10" s="39"/>
      <c r="L10" s="180"/>
      <c r="M10" s="180"/>
      <c r="N10" s="180"/>
      <c r="O10" s="160"/>
      <c r="P10" s="180"/>
      <c r="Q10" s="180"/>
      <c r="R10" s="180"/>
      <c r="S10" s="180"/>
      <c r="T10" s="180"/>
      <c r="U10" s="180"/>
      <c r="V10" s="180"/>
    </row>
    <row r="11" spans="1:22" s="5" customFormat="1" ht="33" customHeight="1" hidden="1" thickBot="1" thickTop="1">
      <c r="A11" s="354"/>
      <c r="B11" s="340"/>
      <c r="C11" s="340"/>
      <c r="D11" s="378"/>
      <c r="E11" s="379"/>
      <c r="F11" s="339"/>
      <c r="G11" s="340"/>
      <c r="H11" s="336"/>
      <c r="I11" s="337"/>
      <c r="J11" s="173"/>
      <c r="L11" s="181" t="s">
        <v>62</v>
      </c>
      <c r="M11" s="181"/>
      <c r="N11" s="181"/>
      <c r="O11" s="159"/>
      <c r="P11" s="182"/>
      <c r="Q11" s="182"/>
      <c r="R11" s="182"/>
      <c r="S11" s="182"/>
      <c r="T11" s="182"/>
      <c r="U11" s="182"/>
      <c r="V11" s="182"/>
    </row>
    <row r="12" spans="1:22" s="5" customFormat="1" ht="33" customHeight="1" hidden="1" thickBot="1">
      <c r="A12" s="354"/>
      <c r="B12" s="344"/>
      <c r="C12" s="344"/>
      <c r="D12" s="345"/>
      <c r="E12" s="346"/>
      <c r="F12" s="341"/>
      <c r="G12" s="342"/>
      <c r="H12" s="338"/>
      <c r="I12" s="338"/>
      <c r="J12" s="174"/>
      <c r="L12" s="182" t="s">
        <v>62</v>
      </c>
      <c r="M12" s="182"/>
      <c r="N12" s="182"/>
      <c r="O12" s="159"/>
      <c r="P12" s="182"/>
      <c r="Q12" s="182"/>
      <c r="R12" s="182"/>
      <c r="S12" s="182"/>
      <c r="T12" s="182"/>
      <c r="U12" s="182"/>
      <c r="V12" s="182"/>
    </row>
    <row r="13" spans="1:22" s="5" customFormat="1" ht="27" customHeight="1" thickTop="1">
      <c r="A13" s="354"/>
      <c r="B13" s="376" t="s">
        <v>75</v>
      </c>
      <c r="C13" s="377"/>
      <c r="D13" s="23">
        <v>0.03125</v>
      </c>
      <c r="E13" s="24">
        <v>0</v>
      </c>
      <c r="F13" s="175" t="s">
        <v>9</v>
      </c>
      <c r="G13" s="161"/>
      <c r="H13" s="161"/>
      <c r="I13" s="161"/>
      <c r="J13" s="176"/>
      <c r="L13" s="182"/>
      <c r="M13" s="182"/>
      <c r="N13" s="182"/>
      <c r="O13" s="159"/>
      <c r="P13" s="182"/>
      <c r="Q13" s="182"/>
      <c r="R13" s="182"/>
      <c r="S13" s="182"/>
      <c r="T13" s="182"/>
      <c r="U13" s="182"/>
      <c r="V13" s="182"/>
    </row>
    <row r="14" spans="1:22" s="5" customFormat="1" ht="27" customHeight="1">
      <c r="A14" s="354"/>
      <c r="B14" s="34"/>
      <c r="C14" s="16"/>
      <c r="D14" s="23">
        <v>0.0625</v>
      </c>
      <c r="E14" s="24">
        <v>1</v>
      </c>
      <c r="F14" s="347"/>
      <c r="G14" s="348"/>
      <c r="H14" s="348"/>
      <c r="I14" s="348"/>
      <c r="J14" s="349"/>
      <c r="L14" s="182"/>
      <c r="M14" s="182"/>
      <c r="N14" s="182"/>
      <c r="O14" s="159"/>
      <c r="P14" s="182"/>
      <c r="Q14" s="182"/>
      <c r="R14" s="182"/>
      <c r="S14" s="182"/>
      <c r="T14" s="182"/>
      <c r="U14" s="182"/>
      <c r="V14" s="182"/>
    </row>
    <row r="15" spans="1:22" s="5" customFormat="1" ht="27" customHeight="1">
      <c r="A15" s="354"/>
      <c r="B15" s="16"/>
      <c r="C15" s="16"/>
      <c r="D15" s="12">
        <v>0.125</v>
      </c>
      <c r="E15" s="19">
        <v>0</v>
      </c>
      <c r="F15" s="347"/>
      <c r="G15" s="348"/>
      <c r="H15" s="348"/>
      <c r="I15" s="348"/>
      <c r="J15" s="349"/>
      <c r="L15" s="182"/>
      <c r="M15" s="182"/>
      <c r="N15" s="182"/>
      <c r="O15" s="159"/>
      <c r="P15" s="182"/>
      <c r="Q15" s="182"/>
      <c r="R15" s="182"/>
      <c r="S15" s="182"/>
      <c r="T15" s="182"/>
      <c r="U15" s="182"/>
      <c r="V15" s="182"/>
    </row>
    <row r="16" spans="1:22" s="5" customFormat="1" ht="27" customHeight="1">
      <c r="A16" s="354"/>
      <c r="B16" s="15"/>
      <c r="C16" s="44"/>
      <c r="D16" s="23">
        <v>0.25</v>
      </c>
      <c r="E16" s="24">
        <v>0</v>
      </c>
      <c r="F16" s="347"/>
      <c r="G16" s="348"/>
      <c r="H16" s="348"/>
      <c r="I16" s="348"/>
      <c r="J16" s="349"/>
      <c r="L16" s="182"/>
      <c r="M16" s="182"/>
      <c r="N16" s="182"/>
      <c r="O16" s="159"/>
      <c r="P16" s="182"/>
      <c r="Q16" s="182"/>
      <c r="R16" s="182"/>
      <c r="S16" s="182"/>
      <c r="T16" s="182"/>
      <c r="U16" s="182"/>
      <c r="V16" s="182"/>
    </row>
    <row r="17" spans="1:22" s="5" customFormat="1" ht="24" customHeight="1">
      <c r="A17" s="354"/>
      <c r="B17" s="14"/>
      <c r="C17" s="15"/>
      <c r="D17" s="12">
        <v>0.5</v>
      </c>
      <c r="E17" s="19">
        <v>0</v>
      </c>
      <c r="F17" s="347"/>
      <c r="G17" s="348"/>
      <c r="H17" s="348"/>
      <c r="I17" s="348"/>
      <c r="J17" s="349"/>
      <c r="L17" s="182"/>
      <c r="M17" s="182"/>
      <c r="N17" s="182"/>
      <c r="O17" s="159"/>
      <c r="P17" s="182"/>
      <c r="Q17" s="182"/>
      <c r="R17" s="182"/>
      <c r="S17" s="182"/>
      <c r="T17" s="182"/>
      <c r="U17" s="182"/>
      <c r="V17" s="182"/>
    </row>
    <row r="18" spans="1:22" s="5" customFormat="1" ht="24" customHeight="1">
      <c r="A18" s="354"/>
      <c r="B18" s="16"/>
      <c r="C18" s="16"/>
      <c r="D18" s="23">
        <v>1</v>
      </c>
      <c r="E18" s="24">
        <v>0</v>
      </c>
      <c r="F18" s="347"/>
      <c r="G18" s="348"/>
      <c r="H18" s="348"/>
      <c r="I18" s="348"/>
      <c r="J18" s="349"/>
      <c r="L18" s="182"/>
      <c r="M18" s="182"/>
      <c r="N18" s="182"/>
      <c r="O18" s="159"/>
      <c r="P18" s="182"/>
      <c r="Q18" s="182"/>
      <c r="R18" s="182"/>
      <c r="S18" s="182"/>
      <c r="T18" s="182"/>
      <c r="U18" s="182"/>
      <c r="V18" s="182"/>
    </row>
    <row r="19" spans="1:22" s="5" customFormat="1" ht="24" customHeight="1">
      <c r="A19" s="354"/>
      <c r="B19" s="16"/>
      <c r="C19" s="16"/>
      <c r="D19" s="12">
        <v>2</v>
      </c>
      <c r="E19" s="19">
        <v>0</v>
      </c>
      <c r="F19" s="347"/>
      <c r="G19" s="348"/>
      <c r="H19" s="348"/>
      <c r="I19" s="348"/>
      <c r="J19" s="349"/>
      <c r="L19" s="182"/>
      <c r="M19" s="182"/>
      <c r="N19" s="182"/>
      <c r="O19" s="159"/>
      <c r="P19" s="182"/>
      <c r="Q19" s="182"/>
      <c r="R19" s="182"/>
      <c r="S19" s="182"/>
      <c r="T19" s="182"/>
      <c r="U19" s="182"/>
      <c r="V19" s="182"/>
    </row>
    <row r="20" spans="1:22" s="5" customFormat="1" ht="12" customHeight="1" thickBot="1">
      <c r="A20" s="355"/>
      <c r="B20" s="17"/>
      <c r="C20" s="17"/>
      <c r="D20" s="26"/>
      <c r="E20" s="25"/>
      <c r="F20" s="350"/>
      <c r="G20" s="351"/>
      <c r="H20" s="351"/>
      <c r="I20" s="351"/>
      <c r="J20" s="352"/>
      <c r="L20" s="182"/>
      <c r="M20" s="182"/>
      <c r="N20" s="182"/>
      <c r="O20" s="159"/>
      <c r="P20" s="182"/>
      <c r="Q20" s="182"/>
      <c r="R20" s="182"/>
      <c r="S20" s="182"/>
      <c r="T20" s="182"/>
      <c r="U20" s="182"/>
      <c r="V20" s="182"/>
    </row>
    <row r="21" spans="1:22" s="5" customFormat="1" ht="8.25" customHeight="1" thickBot="1">
      <c r="A21" s="7"/>
      <c r="B21" s="20"/>
      <c r="C21" s="20"/>
      <c r="D21" s="21"/>
      <c r="E21" s="22"/>
      <c r="F21" s="162"/>
      <c r="G21" s="162"/>
      <c r="H21" s="162"/>
      <c r="I21" s="162"/>
      <c r="L21" s="182"/>
      <c r="M21" s="182"/>
      <c r="N21" s="182"/>
      <c r="O21" s="159"/>
      <c r="P21" s="182"/>
      <c r="Q21" s="182"/>
      <c r="R21" s="182"/>
      <c r="S21" s="182"/>
      <c r="T21" s="182"/>
      <c r="U21" s="182"/>
      <c r="V21" s="182"/>
    </row>
    <row r="22" spans="1:22" s="5" customFormat="1" ht="35.25" customHeight="1" thickBot="1">
      <c r="A22" s="353" t="s">
        <v>11</v>
      </c>
      <c r="B22" s="29" t="s">
        <v>20</v>
      </c>
      <c r="C22" s="109"/>
      <c r="D22" s="166"/>
      <c r="E22" s="167"/>
      <c r="F22" s="163"/>
      <c r="G22" s="62"/>
      <c r="H22" s="163"/>
      <c r="I22" s="164"/>
      <c r="J22" s="165"/>
      <c r="K22" s="27"/>
      <c r="L22" s="182"/>
      <c r="M22" s="182"/>
      <c r="N22" s="182"/>
      <c r="O22" s="159"/>
      <c r="P22" s="182"/>
      <c r="Q22" s="182"/>
      <c r="R22" s="182"/>
      <c r="S22" s="182"/>
      <c r="T22" s="182"/>
      <c r="U22" s="182"/>
      <c r="V22" s="182"/>
    </row>
    <row r="23" spans="1:11" ht="22.5" customHeight="1" thickTop="1">
      <c r="A23" s="354"/>
      <c r="B23" s="30"/>
      <c r="C23" s="13"/>
      <c r="D23" s="356"/>
      <c r="E23" s="357"/>
      <c r="F23" s="343"/>
      <c r="G23" s="343"/>
      <c r="H23" s="343"/>
      <c r="I23" s="343"/>
      <c r="J23" s="343"/>
      <c r="K23" s="28"/>
    </row>
    <row r="24" spans="1:10" ht="22.5" customHeight="1">
      <c r="A24" s="354"/>
      <c r="B24" s="31" t="s">
        <v>15</v>
      </c>
      <c r="C24" s="13"/>
      <c r="D24" s="356"/>
      <c r="E24" s="357"/>
      <c r="F24" s="343"/>
      <c r="G24" s="343"/>
      <c r="H24" s="343"/>
      <c r="I24" s="343"/>
      <c r="J24" s="343"/>
    </row>
    <row r="25" spans="1:10" ht="22.5" customHeight="1">
      <c r="A25" s="354"/>
      <c r="B25" s="32" t="s">
        <v>12</v>
      </c>
      <c r="C25" s="50">
        <f>IF(Sieving!D2="NONE","*",Sieving!D2)</f>
        <v>0.0625</v>
      </c>
      <c r="D25" s="107"/>
      <c r="E25" s="168">
        <f>N(C25)</f>
        <v>0.0625</v>
      </c>
      <c r="F25" s="343"/>
      <c r="G25" s="343"/>
      <c r="H25" s="343"/>
      <c r="I25" s="343"/>
      <c r="J25" s="343"/>
    </row>
    <row r="26" spans="1:10" ht="22.5" customHeight="1" thickBot="1">
      <c r="A26" s="354"/>
      <c r="B26" s="32" t="s">
        <v>13</v>
      </c>
      <c r="C26" s="50">
        <f>IF(Sieving!D2="NONE","*",Sieving!D2)</f>
        <v>0.0625</v>
      </c>
      <c r="D26" s="108"/>
      <c r="E26" s="168">
        <f>N(C26)</f>
        <v>0.0625</v>
      </c>
      <c r="F26" s="343"/>
      <c r="G26" s="343"/>
      <c r="H26" s="343"/>
      <c r="I26" s="343"/>
      <c r="J26" s="343"/>
    </row>
    <row r="27" spans="1:10" ht="22.5" customHeight="1" thickTop="1">
      <c r="A27" s="354"/>
      <c r="B27" s="328" t="s">
        <v>14</v>
      </c>
      <c r="C27" s="329"/>
      <c r="D27" s="106">
        <f>IF(D26+D25=0,C22,D25+D26)</f>
        <v>0</v>
      </c>
      <c r="E27" s="169"/>
      <c r="F27" s="343"/>
      <c r="G27" s="343"/>
      <c r="H27" s="343"/>
      <c r="I27" s="343"/>
      <c r="J27" s="343"/>
    </row>
    <row r="28" spans="1:10" ht="10.5" customHeight="1" thickBot="1">
      <c r="A28" s="355"/>
      <c r="B28" s="33"/>
      <c r="C28" s="17"/>
      <c r="D28" s="18"/>
      <c r="E28" s="170"/>
      <c r="F28" s="343"/>
      <c r="G28" s="343"/>
      <c r="H28" s="343"/>
      <c r="I28" s="343"/>
      <c r="J28" s="343"/>
    </row>
    <row r="29" ht="33" customHeight="1" thickBot="1">
      <c r="B29" s="201" t="s">
        <v>83</v>
      </c>
    </row>
    <row r="30" spans="2:8" ht="28.5" customHeight="1" thickBot="1">
      <c r="B30" s="35"/>
      <c r="C30" s="326" t="s">
        <v>86</v>
      </c>
      <c r="D30" s="327"/>
      <c r="E30" s="327"/>
      <c r="F30" s="327"/>
      <c r="G30" s="327"/>
      <c r="H30" s="327"/>
    </row>
    <row r="31" spans="2:8" ht="31.5" customHeight="1" thickBot="1">
      <c r="B31" s="36"/>
      <c r="C31" s="326" t="s">
        <v>17</v>
      </c>
      <c r="D31" s="327"/>
      <c r="E31" s="327"/>
      <c r="F31" s="327"/>
      <c r="G31" s="327"/>
      <c r="H31" s="327"/>
    </row>
    <row r="32" spans="2:3" ht="19.5" customHeight="1">
      <c r="B32" s="118"/>
      <c r="C32" s="119" t="s">
        <v>77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2">
    <mergeCell ref="C5:D5"/>
    <mergeCell ref="E5:H5"/>
    <mergeCell ref="A10:A20"/>
    <mergeCell ref="B10:C10"/>
    <mergeCell ref="F10:G10"/>
    <mergeCell ref="B13:C13"/>
    <mergeCell ref="D11:E11"/>
    <mergeCell ref="C1:H1"/>
    <mergeCell ref="C2:D2"/>
    <mergeCell ref="C3:D3"/>
    <mergeCell ref="C4:D4"/>
    <mergeCell ref="E4:H4"/>
    <mergeCell ref="M2:R2"/>
    <mergeCell ref="M3:R3"/>
    <mergeCell ref="E2:H2"/>
    <mergeCell ref="F23:J28"/>
    <mergeCell ref="B12:C12"/>
    <mergeCell ref="D12:E12"/>
    <mergeCell ref="F14:J20"/>
    <mergeCell ref="A22:A28"/>
    <mergeCell ref="D23:E23"/>
    <mergeCell ref="D24:E24"/>
    <mergeCell ref="C30:H30"/>
    <mergeCell ref="B27:C27"/>
    <mergeCell ref="E3:H3"/>
    <mergeCell ref="A9:J9"/>
    <mergeCell ref="C31:H31"/>
    <mergeCell ref="H11:I11"/>
    <mergeCell ref="H12:I12"/>
    <mergeCell ref="F11:G11"/>
    <mergeCell ref="F12:G12"/>
    <mergeCell ref="B11:C11"/>
  </mergeCells>
  <printOptions/>
  <pageMargins left="0.7874015748031497" right="0.7874015748031497" top="0.7874015748031497" bottom="0.5905511811023623" header="0" footer="0.5511811023622047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M81"/>
  <sheetViews>
    <sheetView zoomScalePageLayoutView="0" workbookViewId="0" topLeftCell="A31">
      <selection activeCell="D36" sqref="D36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57421875" style="57" customWidth="1"/>
    <col min="5" max="5" width="11.7109375" style="1" hidden="1" customWidth="1"/>
    <col min="6" max="7" width="11.7109375" style="69" hidden="1" customWidth="1"/>
    <col min="8" max="8" width="16.7109375" style="1" customWidth="1"/>
    <col min="9" max="9" width="15.00390625" style="1" customWidth="1"/>
    <col min="10" max="10" width="14.57421875" style="0" customWidth="1"/>
    <col min="11" max="12" width="0" style="40" hidden="1" customWidth="1"/>
    <col min="13" max="16384" width="9.140625" style="40" customWidth="1"/>
  </cols>
  <sheetData>
    <row r="1" spans="1:12" ht="30.75" customHeight="1" thickBot="1">
      <c r="A1" s="382" t="s">
        <v>69</v>
      </c>
      <c r="B1" s="334"/>
      <c r="C1" s="334"/>
      <c r="D1" s="334"/>
      <c r="E1" s="334"/>
      <c r="F1" s="334"/>
      <c r="G1" s="334"/>
      <c r="H1" s="334"/>
      <c r="I1" s="335"/>
      <c r="K1" s="46"/>
      <c r="L1" s="47"/>
    </row>
    <row r="2" spans="1:11" ht="36.75" customHeight="1" thickBot="1">
      <c r="A2" s="393" t="s">
        <v>76</v>
      </c>
      <c r="B2" s="394"/>
      <c r="C2" s="394"/>
      <c r="D2" s="192">
        <f>IF('Sample Data'!E13=1,'Sample Data'!D13,K2)</f>
        <v>0.0625</v>
      </c>
      <c r="E2" s="193"/>
      <c r="F2" s="200">
        <f>N(D2)</f>
        <v>0.0625</v>
      </c>
      <c r="G2" s="194"/>
      <c r="H2" s="195"/>
      <c r="I2" s="196"/>
      <c r="K2" s="40">
        <f>IF('Sample Data'!E13=1,0.031,K6)</f>
        <v>0.0625</v>
      </c>
    </row>
    <row r="3" spans="1:9" ht="18" customHeight="1">
      <c r="A3" s="48"/>
      <c r="B3" s="304">
        <f>IF('Sample Data'!E16=1,0.25,K10)</f>
        <v>0</v>
      </c>
      <c r="C3" s="48"/>
      <c r="D3" s="54"/>
      <c r="E3" s="48"/>
      <c r="F3" s="66"/>
      <c r="G3" s="66"/>
      <c r="H3" s="49"/>
      <c r="I3" s="49"/>
    </row>
    <row r="4" spans="1:10" s="43" customFormat="1" ht="4.5" customHeight="1">
      <c r="A4" s="42"/>
      <c r="B4" s="42"/>
      <c r="C4" s="42"/>
      <c r="D4" s="55"/>
      <c r="E4" s="42"/>
      <c r="F4" s="67"/>
      <c r="G4" s="67"/>
      <c r="H4" s="42"/>
      <c r="I4" s="42"/>
      <c r="J4"/>
    </row>
    <row r="5" spans="1:9" ht="5.25" customHeight="1" thickBot="1">
      <c r="A5" s="62"/>
      <c r="B5" s="62"/>
      <c r="C5" s="62"/>
      <c r="D5" s="64"/>
      <c r="E5" s="63"/>
      <c r="F5" s="68"/>
      <c r="G5" s="68"/>
      <c r="H5" s="62"/>
      <c r="I5" s="62"/>
    </row>
    <row r="6" spans="1:11" ht="26.25" customHeight="1">
      <c r="A6" s="397" t="s">
        <v>27</v>
      </c>
      <c r="B6" s="399" t="s">
        <v>22</v>
      </c>
      <c r="C6" s="401" t="s">
        <v>19</v>
      </c>
      <c r="D6" s="389" t="s">
        <v>25</v>
      </c>
      <c r="E6" s="395" t="s">
        <v>21</v>
      </c>
      <c r="F6" s="395" t="s">
        <v>23</v>
      </c>
      <c r="G6" s="395" t="s">
        <v>24</v>
      </c>
      <c r="H6" s="391" t="s">
        <v>44</v>
      </c>
      <c r="I6" s="391" t="s">
        <v>43</v>
      </c>
      <c r="J6" t="s">
        <v>26</v>
      </c>
      <c r="K6" s="40">
        <f>IF('Sample Data'!E14=1,0.0625,K7)</f>
        <v>0.0625</v>
      </c>
    </row>
    <row r="7" spans="1:11" ht="32.25" customHeight="1" thickBot="1">
      <c r="A7" s="398"/>
      <c r="B7" s="400"/>
      <c r="C7" s="400"/>
      <c r="D7" s="390"/>
      <c r="E7" s="396"/>
      <c r="F7" s="396"/>
      <c r="G7" s="396"/>
      <c r="H7" s="392"/>
      <c r="I7" s="392"/>
      <c r="K7" s="40">
        <f>IF('Sample Data'!E15=1,0.125,K8)</f>
        <v>0</v>
      </c>
    </row>
    <row r="8" spans="1:12" s="43" customFormat="1" ht="18" customHeight="1" hidden="1">
      <c r="A8" s="204" t="s">
        <v>87</v>
      </c>
      <c r="B8" s="207"/>
      <c r="C8" s="207">
        <v>11</v>
      </c>
      <c r="D8" s="187"/>
      <c r="E8" s="223">
        <v>0.00048828125</v>
      </c>
      <c r="F8" s="89">
        <f>IF(E8&lt;$F$2,0,D8)</f>
        <v>0</v>
      </c>
      <c r="G8" s="89">
        <f>IF(E8&lt;$F$2,D8,0)</f>
        <v>0</v>
      </c>
      <c r="H8" s="99" t="e">
        <f>F8*100/'Sample Data'!$D$27</f>
        <v>#DIV/0!</v>
      </c>
      <c r="I8" s="99" t="e">
        <f aca="true" t="shared" si="0" ref="I8:I39">F8*100/$F$68</f>
        <v>#DIV/0!</v>
      </c>
      <c r="J8" s="202"/>
      <c r="K8" s="40">
        <f>IF('Sample Data'!E16=1,0.25,K9)</f>
        <v>0</v>
      </c>
      <c r="L8" s="43">
        <f>POWER(2,-C8)</f>
        <v>0.00048828125</v>
      </c>
    </row>
    <row r="9" spans="1:12" s="43" customFormat="1" ht="18" customHeight="1" hidden="1">
      <c r="A9" s="205" t="s">
        <v>88</v>
      </c>
      <c r="B9" s="208"/>
      <c r="C9" s="208">
        <v>10.75</v>
      </c>
      <c r="D9" s="188"/>
      <c r="E9" s="223">
        <v>0.0005806675366224227</v>
      </c>
      <c r="F9" s="89">
        <f aca="true" t="shared" si="1" ref="F9:F67">IF(E9&lt;$F$2,0,D9)</f>
        <v>0</v>
      </c>
      <c r="G9" s="89">
        <f aca="true" t="shared" si="2" ref="G9:G67">IF(E9&lt;$F$2,D9,0)</f>
        <v>0</v>
      </c>
      <c r="H9" s="99" t="e">
        <f>F9*100/'Sample Data'!$D$27</f>
        <v>#DIV/0!</v>
      </c>
      <c r="I9" s="99" t="e">
        <f t="shared" si="0"/>
        <v>#DIV/0!</v>
      </c>
      <c r="J9" s="202"/>
      <c r="K9" s="40">
        <f>IF('Sample Data'!E17=1,0.5,K10)</f>
        <v>0</v>
      </c>
      <c r="L9" s="43">
        <f aca="true" t="shared" si="3" ref="L9:L67">POWER(2,-C9)</f>
        <v>0.0005806675366224227</v>
      </c>
    </row>
    <row r="10" spans="1:12" ht="18" customHeight="1" hidden="1">
      <c r="A10" s="205" t="s">
        <v>106</v>
      </c>
      <c r="B10" s="208"/>
      <c r="C10" s="208">
        <v>10.5</v>
      </c>
      <c r="D10" s="188"/>
      <c r="E10" s="223">
        <v>0.0006905339660024878</v>
      </c>
      <c r="F10" s="89">
        <f t="shared" si="1"/>
        <v>0</v>
      </c>
      <c r="G10" s="89">
        <f t="shared" si="2"/>
        <v>0</v>
      </c>
      <c r="H10" s="99" t="e">
        <f>F10*100/'Sample Data'!$D$27</f>
        <v>#DIV/0!</v>
      </c>
      <c r="I10" s="99" t="e">
        <f t="shared" si="0"/>
        <v>#DIV/0!</v>
      </c>
      <c r="J10" s="202"/>
      <c r="K10" s="40">
        <f>IF('Sample Data'!E18=1,2,K11)</f>
        <v>0</v>
      </c>
      <c r="L10" s="43">
        <f t="shared" si="3"/>
        <v>0.0006905339660024878</v>
      </c>
    </row>
    <row r="11" spans="1:12" ht="18" customHeight="1" hidden="1">
      <c r="A11" s="205" t="s">
        <v>105</v>
      </c>
      <c r="B11" s="208"/>
      <c r="C11" s="208">
        <v>10.25</v>
      </c>
      <c r="D11" s="188"/>
      <c r="E11" s="223">
        <v>0.0008211879055212059</v>
      </c>
      <c r="F11" s="89">
        <f t="shared" si="1"/>
        <v>0</v>
      </c>
      <c r="G11" s="89">
        <f t="shared" si="2"/>
        <v>0</v>
      </c>
      <c r="H11" s="99" t="e">
        <f>F11*100/'Sample Data'!$D$27</f>
        <v>#DIV/0!</v>
      </c>
      <c r="I11" s="99" t="e">
        <f t="shared" si="0"/>
        <v>#DIV/0!</v>
      </c>
      <c r="J11" s="202"/>
      <c r="K11" s="40">
        <f>IF('Sample Data'!E19=1,1,K12)</f>
        <v>0</v>
      </c>
      <c r="L11" s="43">
        <f t="shared" si="3"/>
        <v>0.0008211879055212059</v>
      </c>
    </row>
    <row r="12" spans="1:12" ht="18" customHeight="1" hidden="1">
      <c r="A12" s="205" t="s">
        <v>89</v>
      </c>
      <c r="B12" s="208"/>
      <c r="C12" s="208">
        <v>10</v>
      </c>
      <c r="D12" s="188"/>
      <c r="E12" s="223">
        <v>0.0009765625</v>
      </c>
      <c r="F12" s="89">
        <f t="shared" si="1"/>
        <v>0</v>
      </c>
      <c r="G12" s="89">
        <f t="shared" si="2"/>
        <v>0</v>
      </c>
      <c r="H12" s="99" t="e">
        <f>F12*100/'Sample Data'!$D$27</f>
        <v>#DIV/0!</v>
      </c>
      <c r="I12" s="99" t="e">
        <f t="shared" si="0"/>
        <v>#DIV/0!</v>
      </c>
      <c r="J12" s="202"/>
      <c r="L12" s="43">
        <f t="shared" si="3"/>
        <v>0.0009765625</v>
      </c>
    </row>
    <row r="13" spans="1:12" ht="18" customHeight="1" hidden="1">
      <c r="A13" s="205" t="s">
        <v>90</v>
      </c>
      <c r="B13" s="208"/>
      <c r="C13" s="208">
        <v>9.75</v>
      </c>
      <c r="D13" s="188"/>
      <c r="E13" s="223">
        <v>0.0011613350732448454</v>
      </c>
      <c r="F13" s="89">
        <f t="shared" si="1"/>
        <v>0</v>
      </c>
      <c r="G13" s="89">
        <f t="shared" si="2"/>
        <v>0</v>
      </c>
      <c r="H13" s="99" t="e">
        <f>F13*100/'Sample Data'!$D$27</f>
        <v>#DIV/0!</v>
      </c>
      <c r="I13" s="99" t="e">
        <f t="shared" si="0"/>
        <v>#DIV/0!</v>
      </c>
      <c r="J13" s="202"/>
      <c r="L13" s="43">
        <f t="shared" si="3"/>
        <v>0.0011613350732448454</v>
      </c>
    </row>
    <row r="14" spans="1:13" ht="18" customHeight="1" hidden="1">
      <c r="A14" s="205" t="s">
        <v>91</v>
      </c>
      <c r="B14" s="208"/>
      <c r="C14" s="208">
        <v>9.5</v>
      </c>
      <c r="D14" s="188"/>
      <c r="E14" s="223">
        <v>0.0013810679320049757</v>
      </c>
      <c r="F14" s="89">
        <f t="shared" si="1"/>
        <v>0</v>
      </c>
      <c r="G14" s="89">
        <f t="shared" si="2"/>
        <v>0</v>
      </c>
      <c r="H14" s="99" t="e">
        <f>F14*100/'Sample Data'!$D$27</f>
        <v>#DIV/0!</v>
      </c>
      <c r="I14" s="99" t="e">
        <f t="shared" si="0"/>
        <v>#DIV/0!</v>
      </c>
      <c r="J14" s="202"/>
      <c r="L14" s="43">
        <f t="shared" si="3"/>
        <v>0.0013810679320049757</v>
      </c>
      <c r="M14" s="197"/>
    </row>
    <row r="15" spans="1:13" ht="18" customHeight="1" hidden="1">
      <c r="A15" s="205" t="s">
        <v>92</v>
      </c>
      <c r="B15" s="208"/>
      <c r="C15" s="208">
        <v>9.25</v>
      </c>
      <c r="D15" s="188"/>
      <c r="E15" s="223">
        <v>0.0016423758110424122</v>
      </c>
      <c r="F15" s="89">
        <f t="shared" si="1"/>
        <v>0</v>
      </c>
      <c r="G15" s="89">
        <f t="shared" si="2"/>
        <v>0</v>
      </c>
      <c r="H15" s="99" t="e">
        <f>F15*100/'Sample Data'!$D$27</f>
        <v>#DIV/0!</v>
      </c>
      <c r="I15" s="99" t="e">
        <f t="shared" si="0"/>
        <v>#DIV/0!</v>
      </c>
      <c r="J15" s="202"/>
      <c r="L15" s="43">
        <f t="shared" si="3"/>
        <v>0.0016423758110424122</v>
      </c>
      <c r="M15" s="197"/>
    </row>
    <row r="16" spans="1:12" ht="18" customHeight="1" hidden="1">
      <c r="A16" s="205" t="s">
        <v>93</v>
      </c>
      <c r="B16" s="208"/>
      <c r="C16" s="208">
        <v>9</v>
      </c>
      <c r="D16" s="188"/>
      <c r="E16" s="223">
        <v>0.001953125</v>
      </c>
      <c r="F16" s="89">
        <f t="shared" si="1"/>
        <v>0</v>
      </c>
      <c r="G16" s="89">
        <f t="shared" si="2"/>
        <v>0</v>
      </c>
      <c r="H16" s="99" t="e">
        <f>F16*100/'Sample Data'!$D$27</f>
        <v>#DIV/0!</v>
      </c>
      <c r="I16" s="99" t="e">
        <f t="shared" si="0"/>
        <v>#DIV/0!</v>
      </c>
      <c r="J16" s="202"/>
      <c r="L16" s="43">
        <f t="shared" si="3"/>
        <v>0.001953125</v>
      </c>
    </row>
    <row r="17" spans="1:12" ht="18" customHeight="1" hidden="1">
      <c r="A17" s="205" t="s">
        <v>94</v>
      </c>
      <c r="B17" s="208"/>
      <c r="C17" s="208">
        <v>8.75</v>
      </c>
      <c r="D17" s="188"/>
      <c r="E17" s="223">
        <v>0.002322670146489691</v>
      </c>
      <c r="F17" s="89">
        <f t="shared" si="1"/>
        <v>0</v>
      </c>
      <c r="G17" s="89">
        <f t="shared" si="2"/>
        <v>0</v>
      </c>
      <c r="H17" s="99" t="e">
        <f>F17*100/'Sample Data'!$D$27</f>
        <v>#DIV/0!</v>
      </c>
      <c r="I17" s="99" t="e">
        <f t="shared" si="0"/>
        <v>#DIV/0!</v>
      </c>
      <c r="J17" s="202"/>
      <c r="L17" s="43">
        <f t="shared" si="3"/>
        <v>0.002322670146489691</v>
      </c>
    </row>
    <row r="18" spans="1:12" ht="18" customHeight="1" hidden="1">
      <c r="A18" s="205" t="s">
        <v>95</v>
      </c>
      <c r="B18" s="208"/>
      <c r="C18" s="208">
        <v>8.5</v>
      </c>
      <c r="D18" s="188"/>
      <c r="E18" s="223">
        <v>0.0027621358640099515</v>
      </c>
      <c r="F18" s="89">
        <f t="shared" si="1"/>
        <v>0</v>
      </c>
      <c r="G18" s="89">
        <f t="shared" si="2"/>
        <v>0</v>
      </c>
      <c r="H18" s="99" t="e">
        <f>F18*100/'Sample Data'!$D$27</f>
        <v>#DIV/0!</v>
      </c>
      <c r="I18" s="99" t="e">
        <f t="shared" si="0"/>
        <v>#DIV/0!</v>
      </c>
      <c r="J18" s="202"/>
      <c r="L18" s="43">
        <f t="shared" si="3"/>
        <v>0.0027621358640099515</v>
      </c>
    </row>
    <row r="19" spans="1:12" ht="18" customHeight="1" hidden="1">
      <c r="A19" s="205" t="s">
        <v>103</v>
      </c>
      <c r="B19" s="208"/>
      <c r="C19" s="208">
        <v>8.25</v>
      </c>
      <c r="D19" s="188"/>
      <c r="E19" s="223">
        <v>0.0032847516220848244</v>
      </c>
      <c r="F19" s="89">
        <f t="shared" si="1"/>
        <v>0</v>
      </c>
      <c r="G19" s="89">
        <f t="shared" si="2"/>
        <v>0</v>
      </c>
      <c r="H19" s="99" t="e">
        <f>F19*100/'Sample Data'!$D$27</f>
        <v>#DIV/0!</v>
      </c>
      <c r="I19" s="99" t="e">
        <f t="shared" si="0"/>
        <v>#DIV/0!</v>
      </c>
      <c r="J19" s="202"/>
      <c r="L19" s="43">
        <f t="shared" si="3"/>
        <v>0.0032847516220848244</v>
      </c>
    </row>
    <row r="20" spans="1:12" ht="18" customHeight="1" hidden="1">
      <c r="A20" s="205" t="s">
        <v>104</v>
      </c>
      <c r="B20" s="208"/>
      <c r="C20" s="208">
        <v>8</v>
      </c>
      <c r="D20" s="188"/>
      <c r="E20" s="223">
        <v>0.00390625</v>
      </c>
      <c r="F20" s="89">
        <f t="shared" si="1"/>
        <v>0</v>
      </c>
      <c r="G20" s="89">
        <f t="shared" si="2"/>
        <v>0</v>
      </c>
      <c r="H20" s="99" t="e">
        <f>F20*100/'Sample Data'!$D$27</f>
        <v>#DIV/0!</v>
      </c>
      <c r="I20" s="99" t="e">
        <f t="shared" si="0"/>
        <v>#DIV/0!</v>
      </c>
      <c r="J20" s="202"/>
      <c r="L20" s="43">
        <f t="shared" si="3"/>
        <v>0.00390625</v>
      </c>
    </row>
    <row r="21" spans="1:12" ht="18" customHeight="1" hidden="1">
      <c r="A21" s="205" t="s">
        <v>96</v>
      </c>
      <c r="B21" s="208"/>
      <c r="C21" s="208">
        <v>7.75</v>
      </c>
      <c r="D21" s="188"/>
      <c r="E21" s="223">
        <v>0.004645340292979378</v>
      </c>
      <c r="F21" s="89">
        <f t="shared" si="1"/>
        <v>0</v>
      </c>
      <c r="G21" s="89">
        <f t="shared" si="2"/>
        <v>0</v>
      </c>
      <c r="H21" s="99" t="e">
        <f>F21*100/'Sample Data'!$D$27</f>
        <v>#DIV/0!</v>
      </c>
      <c r="I21" s="99" t="e">
        <f t="shared" si="0"/>
        <v>#DIV/0!</v>
      </c>
      <c r="J21" s="202"/>
      <c r="L21" s="43">
        <f t="shared" si="3"/>
        <v>0.004645340292979378</v>
      </c>
    </row>
    <row r="22" spans="1:12" ht="18" customHeight="1" hidden="1">
      <c r="A22" s="205" t="s">
        <v>97</v>
      </c>
      <c r="B22" s="208"/>
      <c r="C22" s="208">
        <v>7.5</v>
      </c>
      <c r="D22" s="188"/>
      <c r="E22" s="223">
        <v>0.005524271728019904</v>
      </c>
      <c r="F22" s="89">
        <f t="shared" si="1"/>
        <v>0</v>
      </c>
      <c r="G22" s="89">
        <f t="shared" si="2"/>
        <v>0</v>
      </c>
      <c r="H22" s="99" t="e">
        <f>F22*100/'Sample Data'!$D$27</f>
        <v>#DIV/0!</v>
      </c>
      <c r="I22" s="99" t="e">
        <f t="shared" si="0"/>
        <v>#DIV/0!</v>
      </c>
      <c r="J22" s="202"/>
      <c r="L22" s="43">
        <f t="shared" si="3"/>
        <v>0.005524271728019904</v>
      </c>
    </row>
    <row r="23" spans="1:12" ht="18" customHeight="1" hidden="1">
      <c r="A23" s="205" t="s">
        <v>115</v>
      </c>
      <c r="B23" s="208"/>
      <c r="C23" s="208">
        <v>7.25</v>
      </c>
      <c r="D23" s="188"/>
      <c r="E23" s="223">
        <v>0.006569503244169644</v>
      </c>
      <c r="F23" s="89">
        <f t="shared" si="1"/>
        <v>0</v>
      </c>
      <c r="G23" s="89">
        <f t="shared" si="2"/>
        <v>0</v>
      </c>
      <c r="H23" s="99" t="e">
        <f>F23*100/'Sample Data'!$D$27</f>
        <v>#DIV/0!</v>
      </c>
      <c r="I23" s="99" t="e">
        <f t="shared" si="0"/>
        <v>#DIV/0!</v>
      </c>
      <c r="J23" s="202"/>
      <c r="L23" s="43">
        <f t="shared" si="3"/>
        <v>0.006569503244169644</v>
      </c>
    </row>
    <row r="24" spans="1:12" ht="18" customHeight="1" hidden="1">
      <c r="A24" s="205" t="s">
        <v>98</v>
      </c>
      <c r="B24" s="208"/>
      <c r="C24" s="208">
        <v>7</v>
      </c>
      <c r="D24" s="188"/>
      <c r="E24" s="223">
        <v>0.0078125</v>
      </c>
      <c r="F24" s="89">
        <f t="shared" si="1"/>
        <v>0</v>
      </c>
      <c r="G24" s="89">
        <f t="shared" si="2"/>
        <v>0</v>
      </c>
      <c r="H24" s="99" t="e">
        <f>F24*100/'Sample Data'!$D$27</f>
        <v>#DIV/0!</v>
      </c>
      <c r="I24" s="99" t="e">
        <f t="shared" si="0"/>
        <v>#DIV/0!</v>
      </c>
      <c r="J24" s="202"/>
      <c r="L24" s="43">
        <f t="shared" si="3"/>
        <v>0.0078125</v>
      </c>
    </row>
    <row r="25" spans="1:12" ht="18" customHeight="1" hidden="1">
      <c r="A25" s="205" t="s">
        <v>99</v>
      </c>
      <c r="B25" s="208"/>
      <c r="C25" s="208">
        <v>6.75</v>
      </c>
      <c r="D25" s="188"/>
      <c r="E25" s="223">
        <v>0.009290680585958758</v>
      </c>
      <c r="F25" s="89">
        <f t="shared" si="1"/>
        <v>0</v>
      </c>
      <c r="G25" s="89">
        <f t="shared" si="2"/>
        <v>0</v>
      </c>
      <c r="H25" s="99" t="e">
        <f>F25*100/'Sample Data'!$D$27</f>
        <v>#DIV/0!</v>
      </c>
      <c r="I25" s="99" t="e">
        <f t="shared" si="0"/>
        <v>#DIV/0!</v>
      </c>
      <c r="J25" s="202"/>
      <c r="L25" s="43">
        <f t="shared" si="3"/>
        <v>0.009290680585958758</v>
      </c>
    </row>
    <row r="26" spans="1:12" ht="18" customHeight="1" hidden="1">
      <c r="A26" s="205" t="s">
        <v>101</v>
      </c>
      <c r="B26" s="208"/>
      <c r="C26" s="208">
        <v>6.5</v>
      </c>
      <c r="D26" s="188"/>
      <c r="E26" s="223">
        <v>0.011048543456039808</v>
      </c>
      <c r="F26" s="89">
        <f t="shared" si="1"/>
        <v>0</v>
      </c>
      <c r="G26" s="89">
        <f t="shared" si="2"/>
        <v>0</v>
      </c>
      <c r="H26" s="99" t="e">
        <f>F26*100/'Sample Data'!$D$27</f>
        <v>#DIV/0!</v>
      </c>
      <c r="I26" s="99" t="e">
        <f t="shared" si="0"/>
        <v>#DIV/0!</v>
      </c>
      <c r="J26" s="202"/>
      <c r="L26" s="43">
        <f t="shared" si="3"/>
        <v>0.011048543456039808</v>
      </c>
    </row>
    <row r="27" spans="1:12" ht="18" customHeight="1" hidden="1">
      <c r="A27" s="205" t="s">
        <v>102</v>
      </c>
      <c r="B27" s="208"/>
      <c r="C27" s="208">
        <v>6.25</v>
      </c>
      <c r="D27" s="188"/>
      <c r="E27" s="223">
        <v>0.013139006488339287</v>
      </c>
      <c r="F27" s="89">
        <f t="shared" si="1"/>
        <v>0</v>
      </c>
      <c r="G27" s="89">
        <f t="shared" si="2"/>
        <v>0</v>
      </c>
      <c r="H27" s="99" t="e">
        <f>F27*100/'Sample Data'!$D$27</f>
        <v>#DIV/0!</v>
      </c>
      <c r="I27" s="99" t="e">
        <f t="shared" si="0"/>
        <v>#DIV/0!</v>
      </c>
      <c r="J27" s="202"/>
      <c r="L27" s="43">
        <f t="shared" si="3"/>
        <v>0.013139006488339287</v>
      </c>
    </row>
    <row r="28" spans="1:12" ht="18" customHeight="1" hidden="1">
      <c r="A28" s="205" t="s">
        <v>100</v>
      </c>
      <c r="B28" s="208"/>
      <c r="C28" s="208">
        <v>6</v>
      </c>
      <c r="D28" s="188"/>
      <c r="E28" s="223">
        <v>0.015625</v>
      </c>
      <c r="F28" s="89">
        <f t="shared" si="1"/>
        <v>0</v>
      </c>
      <c r="G28" s="89">
        <f t="shared" si="2"/>
        <v>0</v>
      </c>
      <c r="H28" s="99" t="e">
        <f>F28*100/'Sample Data'!$D$27</f>
        <v>#DIV/0!</v>
      </c>
      <c r="I28" s="99" t="e">
        <f t="shared" si="0"/>
        <v>#DIV/0!</v>
      </c>
      <c r="J28" s="202"/>
      <c r="L28" s="43">
        <f t="shared" si="3"/>
        <v>0.015625</v>
      </c>
    </row>
    <row r="29" spans="1:12" ht="18" customHeight="1" hidden="1">
      <c r="A29" s="205" t="s">
        <v>107</v>
      </c>
      <c r="B29" s="208"/>
      <c r="C29" s="208">
        <v>5.75</v>
      </c>
      <c r="D29" s="188"/>
      <c r="E29" s="223">
        <v>0.018581361171917516</v>
      </c>
      <c r="F29" s="89">
        <f t="shared" si="1"/>
        <v>0</v>
      </c>
      <c r="G29" s="89">
        <f t="shared" si="2"/>
        <v>0</v>
      </c>
      <c r="H29" s="99" t="e">
        <f>F29*100/'Sample Data'!$D$27</f>
        <v>#DIV/0!</v>
      </c>
      <c r="I29" s="99" t="e">
        <f t="shared" si="0"/>
        <v>#DIV/0!</v>
      </c>
      <c r="J29" s="202"/>
      <c r="L29" s="43">
        <f t="shared" si="3"/>
        <v>0.018581361171917516</v>
      </c>
    </row>
    <row r="30" spans="1:12" ht="18" customHeight="1" hidden="1" thickBot="1">
      <c r="A30" s="205" t="s">
        <v>108</v>
      </c>
      <c r="B30" s="208"/>
      <c r="C30" s="208">
        <v>5.5</v>
      </c>
      <c r="D30" s="209"/>
      <c r="E30" s="223">
        <v>0.022097086912079608</v>
      </c>
      <c r="F30" s="89">
        <f t="shared" si="1"/>
        <v>0</v>
      </c>
      <c r="G30" s="89">
        <f t="shared" si="2"/>
        <v>0</v>
      </c>
      <c r="H30" s="99" t="e">
        <f>F30*100/'Sample Data'!$D$27</f>
        <v>#DIV/0!</v>
      </c>
      <c r="I30" s="99" t="e">
        <f t="shared" si="0"/>
        <v>#DIV/0!</v>
      </c>
      <c r="J30" s="202"/>
      <c r="L30" s="43">
        <f t="shared" si="3"/>
        <v>0.022097086912079608</v>
      </c>
    </row>
    <row r="31" spans="1:12" ht="18" customHeight="1">
      <c r="A31" s="204" t="s">
        <v>146</v>
      </c>
      <c r="B31" s="207"/>
      <c r="C31" s="207">
        <v>5.25</v>
      </c>
      <c r="D31" s="187"/>
      <c r="E31" s="224">
        <v>0.02627801297667858</v>
      </c>
      <c r="F31" s="225">
        <f t="shared" si="1"/>
        <v>0</v>
      </c>
      <c r="G31" s="225">
        <f t="shared" si="2"/>
        <v>0</v>
      </c>
      <c r="H31" s="98" t="e">
        <f>F31*100/'Sample Data'!$D$27</f>
        <v>#DIV/0!</v>
      </c>
      <c r="I31" s="98" t="e">
        <f t="shared" si="0"/>
        <v>#DIV/0!</v>
      </c>
      <c r="J31" s="202"/>
      <c r="L31" s="43">
        <f t="shared" si="3"/>
        <v>0.02627801297667858</v>
      </c>
    </row>
    <row r="32" spans="1:12" ht="18" customHeight="1">
      <c r="A32" s="205" t="s">
        <v>110</v>
      </c>
      <c r="B32" s="208">
        <v>470</v>
      </c>
      <c r="C32" s="208">
        <v>5</v>
      </c>
      <c r="D32" s="188"/>
      <c r="E32" s="223">
        <v>0.03125</v>
      </c>
      <c r="F32" s="89">
        <f t="shared" si="1"/>
        <v>0</v>
      </c>
      <c r="G32" s="89">
        <f t="shared" si="2"/>
        <v>0</v>
      </c>
      <c r="H32" s="99" t="e">
        <f>F32*100/'Sample Data'!$D$27</f>
        <v>#DIV/0!</v>
      </c>
      <c r="I32" s="99" t="e">
        <f t="shared" si="0"/>
        <v>#DIV/0!</v>
      </c>
      <c r="J32" s="202"/>
      <c r="L32" s="43">
        <f t="shared" si="3"/>
        <v>0.03125</v>
      </c>
    </row>
    <row r="33" spans="1:12" ht="18" customHeight="1">
      <c r="A33" s="205" t="s">
        <v>112</v>
      </c>
      <c r="B33" s="208">
        <v>400</v>
      </c>
      <c r="C33" s="208">
        <v>4.75</v>
      </c>
      <c r="D33" s="323"/>
      <c r="E33" s="223">
        <v>0.03716272234383503</v>
      </c>
      <c r="F33" s="89">
        <f t="shared" si="1"/>
        <v>0</v>
      </c>
      <c r="G33" s="89">
        <f t="shared" si="2"/>
        <v>0</v>
      </c>
      <c r="H33" s="99" t="e">
        <f>F33*100/'Sample Data'!$D$27</f>
        <v>#DIV/0!</v>
      </c>
      <c r="I33" s="99" t="e">
        <f t="shared" si="0"/>
        <v>#DIV/0!</v>
      </c>
      <c r="J33" s="202"/>
      <c r="L33" s="43">
        <f t="shared" si="3"/>
        <v>0.03716272234383503</v>
      </c>
    </row>
    <row r="34" spans="1:12" ht="18" customHeight="1">
      <c r="A34" s="205" t="s">
        <v>111</v>
      </c>
      <c r="B34" s="208">
        <v>325</v>
      </c>
      <c r="C34" s="208">
        <v>4.5</v>
      </c>
      <c r="D34" s="324"/>
      <c r="E34" s="223">
        <v>0.04419417382415922</v>
      </c>
      <c r="F34" s="89">
        <f t="shared" si="1"/>
        <v>0</v>
      </c>
      <c r="G34" s="89">
        <f t="shared" si="2"/>
        <v>0</v>
      </c>
      <c r="H34" s="99" t="e">
        <f>F34*100/'Sample Data'!$D$27</f>
        <v>#DIV/0!</v>
      </c>
      <c r="I34" s="99" t="e">
        <f t="shared" si="0"/>
        <v>#DIV/0!</v>
      </c>
      <c r="J34" s="202"/>
      <c r="L34" s="43">
        <f>POWER(2,-C34)</f>
        <v>0.04419417382415922</v>
      </c>
    </row>
    <row r="35" spans="1:12" ht="18" customHeight="1">
      <c r="A35" s="205" t="s">
        <v>116</v>
      </c>
      <c r="B35" s="208">
        <v>270</v>
      </c>
      <c r="C35" s="208">
        <v>4.25</v>
      </c>
      <c r="D35" s="324"/>
      <c r="E35" s="223">
        <v>0.05255602595335716</v>
      </c>
      <c r="F35" s="89">
        <f t="shared" si="1"/>
        <v>0</v>
      </c>
      <c r="G35" s="89">
        <f t="shared" si="2"/>
        <v>0</v>
      </c>
      <c r="H35" s="99" t="e">
        <f>F35*100/'Sample Data'!$D$27</f>
        <v>#DIV/0!</v>
      </c>
      <c r="I35" s="99" t="e">
        <f t="shared" si="0"/>
        <v>#DIV/0!</v>
      </c>
      <c r="J35" s="202"/>
      <c r="L35" s="43">
        <f t="shared" si="3"/>
        <v>0.05255602595335716</v>
      </c>
    </row>
    <row r="36" spans="1:12" ht="18" customHeight="1">
      <c r="A36" s="205" t="s">
        <v>113</v>
      </c>
      <c r="B36" s="319">
        <v>230</v>
      </c>
      <c r="C36" s="208">
        <v>4</v>
      </c>
      <c r="D36" s="324"/>
      <c r="E36" s="223">
        <v>0.0625</v>
      </c>
      <c r="F36" s="89">
        <f t="shared" si="1"/>
        <v>0</v>
      </c>
      <c r="G36" s="89">
        <f t="shared" si="2"/>
        <v>0</v>
      </c>
      <c r="H36" s="99" t="e">
        <f>F36*100/'Sample Data'!$D$27</f>
        <v>#DIV/0!</v>
      </c>
      <c r="I36" s="99" t="e">
        <f t="shared" si="0"/>
        <v>#DIV/0!</v>
      </c>
      <c r="J36" s="202"/>
      <c r="L36" s="43">
        <f>POWER(2,-C36)</f>
        <v>0.0625</v>
      </c>
    </row>
    <row r="37" spans="1:12" ht="18" customHeight="1">
      <c r="A37" s="206" t="s">
        <v>114</v>
      </c>
      <c r="B37" s="319">
        <v>200</v>
      </c>
      <c r="C37" s="208">
        <v>3.75</v>
      </c>
      <c r="D37" s="324"/>
      <c r="E37" s="223">
        <v>0.07432544468767006</v>
      </c>
      <c r="F37" s="89">
        <f t="shared" si="1"/>
        <v>0</v>
      </c>
      <c r="G37" s="89">
        <f t="shared" si="2"/>
        <v>0</v>
      </c>
      <c r="H37" s="99" t="e">
        <f>F37*100/'Sample Data'!$D$27</f>
        <v>#DIV/0!</v>
      </c>
      <c r="I37" s="99" t="e">
        <f t="shared" si="0"/>
        <v>#DIV/0!</v>
      </c>
      <c r="J37" s="202"/>
      <c r="L37" s="43">
        <f t="shared" si="3"/>
        <v>0.07432544468767006</v>
      </c>
    </row>
    <row r="38" spans="1:12" ht="18" customHeight="1">
      <c r="A38" s="206" t="s">
        <v>117</v>
      </c>
      <c r="B38" s="319">
        <v>170</v>
      </c>
      <c r="C38" s="208">
        <v>3.5</v>
      </c>
      <c r="D38" s="324"/>
      <c r="E38" s="223">
        <v>0.08838834764831845</v>
      </c>
      <c r="F38" s="89">
        <f t="shared" si="1"/>
        <v>0</v>
      </c>
      <c r="G38" s="89">
        <f t="shared" si="2"/>
        <v>0</v>
      </c>
      <c r="H38" s="99" t="e">
        <f>F38*100/'Sample Data'!$D$27</f>
        <v>#DIV/0!</v>
      </c>
      <c r="I38" s="99" t="e">
        <f t="shared" si="0"/>
        <v>#DIV/0!</v>
      </c>
      <c r="J38" s="202"/>
      <c r="L38" s="43">
        <f t="shared" si="3"/>
        <v>0.08838834764831845</v>
      </c>
    </row>
    <row r="39" spans="1:12" ht="18" customHeight="1">
      <c r="A39" s="206" t="s">
        <v>118</v>
      </c>
      <c r="B39" s="319">
        <v>140</v>
      </c>
      <c r="C39" s="208">
        <v>3.25</v>
      </c>
      <c r="D39" s="324"/>
      <c r="E39" s="223">
        <v>0.10511205190671434</v>
      </c>
      <c r="F39" s="89">
        <f t="shared" si="1"/>
        <v>0</v>
      </c>
      <c r="G39" s="89">
        <f t="shared" si="2"/>
        <v>0</v>
      </c>
      <c r="H39" s="99" t="e">
        <f>F39*100/'Sample Data'!$D$27</f>
        <v>#DIV/0!</v>
      </c>
      <c r="I39" s="99" t="e">
        <f t="shared" si="0"/>
        <v>#DIV/0!</v>
      </c>
      <c r="J39" s="202"/>
      <c r="L39" s="43">
        <f t="shared" si="3"/>
        <v>0.10511205190671434</v>
      </c>
    </row>
    <row r="40" spans="1:12" ht="18" customHeight="1">
      <c r="A40" s="206" t="s">
        <v>119</v>
      </c>
      <c r="B40" s="319">
        <v>120</v>
      </c>
      <c r="C40" s="208">
        <v>3</v>
      </c>
      <c r="D40" s="324"/>
      <c r="E40" s="223">
        <v>0.125</v>
      </c>
      <c r="F40" s="89">
        <f t="shared" si="1"/>
        <v>0</v>
      </c>
      <c r="G40" s="89">
        <f t="shared" si="2"/>
        <v>0</v>
      </c>
      <c r="H40" s="99" t="e">
        <f>F40*100/'Sample Data'!$D$27</f>
        <v>#DIV/0!</v>
      </c>
      <c r="I40" s="99" t="e">
        <f aca="true" t="shared" si="4" ref="I40:I67">F40*100/$F$68</f>
        <v>#DIV/0!</v>
      </c>
      <c r="J40" s="202"/>
      <c r="L40" s="43">
        <f t="shared" si="3"/>
        <v>0.125</v>
      </c>
    </row>
    <row r="41" spans="1:12" ht="18" customHeight="1">
      <c r="A41" s="206" t="s">
        <v>120</v>
      </c>
      <c r="B41" s="319">
        <v>100</v>
      </c>
      <c r="C41" s="208">
        <v>2.75</v>
      </c>
      <c r="D41" s="324"/>
      <c r="E41" s="223">
        <v>0.14865088937534013</v>
      </c>
      <c r="F41" s="89">
        <f t="shared" si="1"/>
        <v>0</v>
      </c>
      <c r="G41" s="89">
        <f t="shared" si="2"/>
        <v>0</v>
      </c>
      <c r="H41" s="99" t="e">
        <f>F41*100/'Sample Data'!$D$27</f>
        <v>#DIV/0!</v>
      </c>
      <c r="I41" s="99" t="e">
        <f t="shared" si="4"/>
        <v>#DIV/0!</v>
      </c>
      <c r="J41" s="202"/>
      <c r="L41" s="43">
        <f t="shared" si="3"/>
        <v>0.14865088937534013</v>
      </c>
    </row>
    <row r="42" spans="1:12" ht="18" customHeight="1">
      <c r="A42" s="206" t="s">
        <v>121</v>
      </c>
      <c r="B42" s="319">
        <v>80</v>
      </c>
      <c r="C42" s="208">
        <v>2.5</v>
      </c>
      <c r="D42" s="325"/>
      <c r="E42" s="223">
        <v>0.17677669529663687</v>
      </c>
      <c r="F42" s="89">
        <f t="shared" si="1"/>
        <v>0</v>
      </c>
      <c r="G42" s="89">
        <f t="shared" si="2"/>
        <v>0</v>
      </c>
      <c r="H42" s="99" t="e">
        <f>F42*100/'Sample Data'!$D$27</f>
        <v>#DIV/0!</v>
      </c>
      <c r="I42" s="99" t="e">
        <f t="shared" si="4"/>
        <v>#DIV/0!</v>
      </c>
      <c r="J42" s="202"/>
      <c r="L42" s="43">
        <f t="shared" si="3"/>
        <v>0.17677669529663687</v>
      </c>
    </row>
    <row r="43" spans="1:12" ht="18" customHeight="1">
      <c r="A43" s="206" t="s">
        <v>122</v>
      </c>
      <c r="B43" s="319">
        <v>70</v>
      </c>
      <c r="C43" s="208">
        <v>2.25</v>
      </c>
      <c r="D43" s="324"/>
      <c r="E43" s="223">
        <v>0.21022410381342865</v>
      </c>
      <c r="F43" s="89">
        <f t="shared" si="1"/>
        <v>0</v>
      </c>
      <c r="G43" s="89">
        <f t="shared" si="2"/>
        <v>0</v>
      </c>
      <c r="H43" s="99" t="e">
        <f>F43*100/'Sample Data'!$D$27</f>
        <v>#DIV/0!</v>
      </c>
      <c r="I43" s="99" t="e">
        <f t="shared" si="4"/>
        <v>#DIV/0!</v>
      </c>
      <c r="L43" s="43">
        <f t="shared" si="3"/>
        <v>0.21022410381342865</v>
      </c>
    </row>
    <row r="44" spans="1:12" ht="18" customHeight="1">
      <c r="A44" s="206" t="s">
        <v>123</v>
      </c>
      <c r="B44" s="319">
        <v>60</v>
      </c>
      <c r="C44" s="208">
        <v>2</v>
      </c>
      <c r="D44" s="324"/>
      <c r="E44" s="223">
        <v>0.25</v>
      </c>
      <c r="F44" s="89">
        <f t="shared" si="1"/>
        <v>0</v>
      </c>
      <c r="G44" s="89">
        <f t="shared" si="2"/>
        <v>0</v>
      </c>
      <c r="H44" s="99" t="e">
        <f>F44*100/'Sample Data'!$D$27</f>
        <v>#DIV/0!</v>
      </c>
      <c r="I44" s="99" t="e">
        <f t="shared" si="4"/>
        <v>#DIV/0!</v>
      </c>
      <c r="J44" s="203"/>
      <c r="L44" s="43">
        <f t="shared" si="3"/>
        <v>0.25</v>
      </c>
    </row>
    <row r="45" spans="1:12" ht="18" customHeight="1">
      <c r="A45" s="206" t="s">
        <v>124</v>
      </c>
      <c r="B45" s="319">
        <v>50</v>
      </c>
      <c r="C45" s="208">
        <v>1.75</v>
      </c>
      <c r="D45" s="324"/>
      <c r="E45" s="223">
        <v>0.29730177875068026</v>
      </c>
      <c r="F45" s="89">
        <f t="shared" si="1"/>
        <v>0</v>
      </c>
      <c r="G45" s="89">
        <f t="shared" si="2"/>
        <v>0</v>
      </c>
      <c r="H45" s="99" t="e">
        <f>F45*100/'Sample Data'!$D$27</f>
        <v>#DIV/0!</v>
      </c>
      <c r="I45" s="99" t="e">
        <f t="shared" si="4"/>
        <v>#DIV/0!</v>
      </c>
      <c r="J45" s="203"/>
      <c r="L45" s="43">
        <f t="shared" si="3"/>
        <v>0.29730177875068026</v>
      </c>
    </row>
    <row r="46" spans="1:12" ht="18" customHeight="1">
      <c r="A46" s="206" t="s">
        <v>125</v>
      </c>
      <c r="B46" s="319">
        <v>45</v>
      </c>
      <c r="C46" s="208">
        <v>1.5</v>
      </c>
      <c r="D46" s="324"/>
      <c r="E46" s="223">
        <v>0.3535533905932738</v>
      </c>
      <c r="F46" s="89">
        <f t="shared" si="1"/>
        <v>0</v>
      </c>
      <c r="G46" s="89">
        <f t="shared" si="2"/>
        <v>0</v>
      </c>
      <c r="H46" s="99" t="e">
        <f>F46*100/'Sample Data'!$D$27</f>
        <v>#DIV/0!</v>
      </c>
      <c r="I46" s="99" t="e">
        <f t="shared" si="4"/>
        <v>#DIV/0!</v>
      </c>
      <c r="J46" s="203"/>
      <c r="L46" s="43">
        <f t="shared" si="3"/>
        <v>0.3535533905932738</v>
      </c>
    </row>
    <row r="47" spans="1:12" ht="18" customHeight="1">
      <c r="A47" s="206" t="s">
        <v>126</v>
      </c>
      <c r="B47" s="319">
        <v>40</v>
      </c>
      <c r="C47" s="208">
        <v>1.25</v>
      </c>
      <c r="D47" s="324"/>
      <c r="E47" s="223">
        <v>0.4204482076268573</v>
      </c>
      <c r="F47" s="89">
        <f t="shared" si="1"/>
        <v>0</v>
      </c>
      <c r="G47" s="89">
        <f t="shared" si="2"/>
        <v>0</v>
      </c>
      <c r="H47" s="99" t="e">
        <f>F47*100/'Sample Data'!$D$27</f>
        <v>#DIV/0!</v>
      </c>
      <c r="I47" s="99" t="e">
        <f t="shared" si="4"/>
        <v>#DIV/0!</v>
      </c>
      <c r="J47" s="203"/>
      <c r="L47" s="43">
        <f t="shared" si="3"/>
        <v>0.4204482076268573</v>
      </c>
    </row>
    <row r="48" spans="1:12" ht="18" customHeight="1">
      <c r="A48" s="206" t="s">
        <v>127</v>
      </c>
      <c r="B48" s="319">
        <v>35</v>
      </c>
      <c r="C48" s="208">
        <v>1</v>
      </c>
      <c r="D48" s="324"/>
      <c r="E48" s="223">
        <v>0.5</v>
      </c>
      <c r="F48" s="89">
        <f t="shared" si="1"/>
        <v>0</v>
      </c>
      <c r="G48" s="89">
        <f t="shared" si="2"/>
        <v>0</v>
      </c>
      <c r="H48" s="99" t="e">
        <f>F48*100/'Sample Data'!$D$27</f>
        <v>#DIV/0!</v>
      </c>
      <c r="I48" s="99" t="e">
        <f t="shared" si="4"/>
        <v>#DIV/0!</v>
      </c>
      <c r="J48" s="203"/>
      <c r="L48" s="43">
        <f t="shared" si="3"/>
        <v>0.5</v>
      </c>
    </row>
    <row r="49" spans="1:12" ht="18" customHeight="1">
      <c r="A49" s="206" t="s">
        <v>128</v>
      </c>
      <c r="B49" s="319">
        <v>30</v>
      </c>
      <c r="C49" s="208">
        <v>0.75</v>
      </c>
      <c r="D49" s="324"/>
      <c r="E49" s="223">
        <v>0.5946035575013605</v>
      </c>
      <c r="F49" s="89">
        <f t="shared" si="1"/>
        <v>0</v>
      </c>
      <c r="G49" s="89">
        <f t="shared" si="2"/>
        <v>0</v>
      </c>
      <c r="H49" s="99" t="e">
        <f>F49*100/'Sample Data'!$D$27</f>
        <v>#DIV/0!</v>
      </c>
      <c r="I49" s="99" t="e">
        <f t="shared" si="4"/>
        <v>#DIV/0!</v>
      </c>
      <c r="J49" s="203"/>
      <c r="L49" s="43">
        <f t="shared" si="3"/>
        <v>0.5946035575013605</v>
      </c>
    </row>
    <row r="50" spans="1:12" ht="18" customHeight="1">
      <c r="A50" s="206" t="s">
        <v>129</v>
      </c>
      <c r="B50" s="319">
        <v>25</v>
      </c>
      <c r="C50" s="208">
        <v>0.5</v>
      </c>
      <c r="D50" s="324"/>
      <c r="E50" s="223">
        <v>0.7071067811865475</v>
      </c>
      <c r="F50" s="89">
        <f t="shared" si="1"/>
        <v>0</v>
      </c>
      <c r="G50" s="89">
        <f t="shared" si="2"/>
        <v>0</v>
      </c>
      <c r="H50" s="99" t="e">
        <f>F50*100/'Sample Data'!$D$27</f>
        <v>#DIV/0!</v>
      </c>
      <c r="I50" s="99" t="e">
        <f t="shared" si="4"/>
        <v>#DIV/0!</v>
      </c>
      <c r="J50" s="203"/>
      <c r="L50" s="43">
        <f t="shared" si="3"/>
        <v>0.7071067811865475</v>
      </c>
    </row>
    <row r="51" spans="1:12" ht="18" customHeight="1">
      <c r="A51" s="206" t="s">
        <v>130</v>
      </c>
      <c r="B51" s="319">
        <v>20</v>
      </c>
      <c r="C51" s="208">
        <v>0.25</v>
      </c>
      <c r="D51" s="324"/>
      <c r="E51" s="223">
        <v>0.8408964152537146</v>
      </c>
      <c r="F51" s="89">
        <f t="shared" si="1"/>
        <v>0</v>
      </c>
      <c r="G51" s="89">
        <f t="shared" si="2"/>
        <v>0</v>
      </c>
      <c r="H51" s="99" t="e">
        <f>F51*100/'Sample Data'!$D$27</f>
        <v>#DIV/0!</v>
      </c>
      <c r="I51" s="99" t="e">
        <f t="shared" si="4"/>
        <v>#DIV/0!</v>
      </c>
      <c r="J51" s="203"/>
      <c r="L51" s="43">
        <f t="shared" si="3"/>
        <v>0.8408964152537146</v>
      </c>
    </row>
    <row r="52" spans="1:12" ht="18" customHeight="1">
      <c r="A52" s="206" t="s">
        <v>131</v>
      </c>
      <c r="B52" s="319">
        <v>18</v>
      </c>
      <c r="C52" s="208">
        <v>0</v>
      </c>
      <c r="D52" s="324"/>
      <c r="E52" s="223">
        <v>1</v>
      </c>
      <c r="F52" s="89">
        <f t="shared" si="1"/>
        <v>0</v>
      </c>
      <c r="G52" s="89">
        <f t="shared" si="2"/>
        <v>0</v>
      </c>
      <c r="H52" s="99" t="e">
        <f>F52*100/'Sample Data'!$D$27</f>
        <v>#DIV/0!</v>
      </c>
      <c r="I52" s="99" t="e">
        <f t="shared" si="4"/>
        <v>#DIV/0!</v>
      </c>
      <c r="J52" s="203"/>
      <c r="L52" s="43">
        <f t="shared" si="3"/>
        <v>1</v>
      </c>
    </row>
    <row r="53" spans="1:12" ht="18" customHeight="1">
      <c r="A53" s="206" t="s">
        <v>132</v>
      </c>
      <c r="B53" s="319">
        <v>16</v>
      </c>
      <c r="C53" s="208">
        <v>-0.25</v>
      </c>
      <c r="D53" s="324"/>
      <c r="E53" s="223">
        <v>1.189207115002721</v>
      </c>
      <c r="F53" s="89">
        <f t="shared" si="1"/>
        <v>0</v>
      </c>
      <c r="G53" s="89">
        <f t="shared" si="2"/>
        <v>0</v>
      </c>
      <c r="H53" s="99" t="e">
        <f>F53*100/'Sample Data'!$D$27</f>
        <v>#DIV/0!</v>
      </c>
      <c r="I53" s="99" t="e">
        <f t="shared" si="4"/>
        <v>#DIV/0!</v>
      </c>
      <c r="J53" s="203"/>
      <c r="L53" s="43">
        <f t="shared" si="3"/>
        <v>1.189207115002721</v>
      </c>
    </row>
    <row r="54" spans="1:12" ht="18" customHeight="1">
      <c r="A54" s="206" t="s">
        <v>133</v>
      </c>
      <c r="B54" s="319">
        <v>14</v>
      </c>
      <c r="C54" s="208">
        <v>-0.5</v>
      </c>
      <c r="D54" s="324"/>
      <c r="E54" s="223">
        <v>1.4142135623730951</v>
      </c>
      <c r="F54" s="89">
        <f t="shared" si="1"/>
        <v>0</v>
      </c>
      <c r="G54" s="89">
        <f t="shared" si="2"/>
        <v>0</v>
      </c>
      <c r="H54" s="99" t="e">
        <f>F54*100/'Sample Data'!$D$27</f>
        <v>#DIV/0!</v>
      </c>
      <c r="I54" s="99" t="e">
        <f t="shared" si="4"/>
        <v>#DIV/0!</v>
      </c>
      <c r="J54" s="203"/>
      <c r="L54" s="43">
        <f t="shared" si="3"/>
        <v>1.4142135623730951</v>
      </c>
    </row>
    <row r="55" spans="1:12" ht="18" customHeight="1">
      <c r="A55" s="206" t="s">
        <v>134</v>
      </c>
      <c r="B55" s="319">
        <v>12</v>
      </c>
      <c r="C55" s="208">
        <v>-0.75</v>
      </c>
      <c r="D55" s="324"/>
      <c r="E55" s="223">
        <v>1.681792830507429</v>
      </c>
      <c r="F55" s="89">
        <f t="shared" si="1"/>
        <v>0</v>
      </c>
      <c r="G55" s="89">
        <f t="shared" si="2"/>
        <v>0</v>
      </c>
      <c r="H55" s="99" t="e">
        <f>F55*100/'Sample Data'!$D$27</f>
        <v>#DIV/0!</v>
      </c>
      <c r="I55" s="99" t="e">
        <f t="shared" si="4"/>
        <v>#DIV/0!</v>
      </c>
      <c r="J55" s="203"/>
      <c r="L55" s="43">
        <f t="shared" si="3"/>
        <v>1.681792830507429</v>
      </c>
    </row>
    <row r="56" spans="1:12" ht="18" customHeight="1">
      <c r="A56" s="206" t="s">
        <v>135</v>
      </c>
      <c r="B56" s="319">
        <v>10</v>
      </c>
      <c r="C56" s="208">
        <v>-1</v>
      </c>
      <c r="D56" s="324"/>
      <c r="E56" s="223">
        <v>2</v>
      </c>
      <c r="F56" s="89">
        <f t="shared" si="1"/>
        <v>0</v>
      </c>
      <c r="G56" s="89">
        <f t="shared" si="2"/>
        <v>0</v>
      </c>
      <c r="H56" s="99" t="e">
        <f>F56*100/'Sample Data'!$D$27</f>
        <v>#DIV/0!</v>
      </c>
      <c r="I56" s="99" t="e">
        <f t="shared" si="4"/>
        <v>#DIV/0!</v>
      </c>
      <c r="J56" s="203"/>
      <c r="L56" s="43">
        <f t="shared" si="3"/>
        <v>2</v>
      </c>
    </row>
    <row r="57" spans="1:12" ht="18" customHeight="1">
      <c r="A57" s="206" t="s">
        <v>136</v>
      </c>
      <c r="B57" s="319">
        <v>8</v>
      </c>
      <c r="C57" s="208">
        <v>-1.25</v>
      </c>
      <c r="D57" s="324"/>
      <c r="E57" s="223">
        <v>2.378414230005442</v>
      </c>
      <c r="F57" s="89">
        <f t="shared" si="1"/>
        <v>0</v>
      </c>
      <c r="G57" s="89">
        <f t="shared" si="2"/>
        <v>0</v>
      </c>
      <c r="H57" s="99" t="e">
        <f>F57*100/'Sample Data'!$D$27</f>
        <v>#DIV/0!</v>
      </c>
      <c r="I57" s="99" t="e">
        <f t="shared" si="4"/>
        <v>#DIV/0!</v>
      </c>
      <c r="J57" s="203"/>
      <c r="L57" s="43">
        <f t="shared" si="3"/>
        <v>2.378414230005442</v>
      </c>
    </row>
    <row r="58" spans="1:12" ht="18" customHeight="1">
      <c r="A58" s="206" t="s">
        <v>137</v>
      </c>
      <c r="B58" s="319">
        <v>7</v>
      </c>
      <c r="C58" s="208">
        <v>-1.5</v>
      </c>
      <c r="D58" s="324"/>
      <c r="E58" s="223">
        <v>2.82842712474619</v>
      </c>
      <c r="F58" s="89">
        <f t="shared" si="1"/>
        <v>0</v>
      </c>
      <c r="G58" s="89">
        <f t="shared" si="2"/>
        <v>0</v>
      </c>
      <c r="H58" s="99" t="e">
        <f>F58*100/'Sample Data'!$D$27</f>
        <v>#DIV/0!</v>
      </c>
      <c r="I58" s="99" t="e">
        <f t="shared" si="4"/>
        <v>#DIV/0!</v>
      </c>
      <c r="J58" s="203"/>
      <c r="L58" s="43">
        <f t="shared" si="3"/>
        <v>2.82842712474619</v>
      </c>
    </row>
    <row r="59" spans="1:12" ht="18" customHeight="1">
      <c r="A59" s="206" t="s">
        <v>138</v>
      </c>
      <c r="B59" s="319">
        <v>6</v>
      </c>
      <c r="C59" s="208">
        <v>-1.75</v>
      </c>
      <c r="D59" s="324"/>
      <c r="E59" s="223">
        <v>3.363585661014858</v>
      </c>
      <c r="F59" s="89">
        <f t="shared" si="1"/>
        <v>0</v>
      </c>
      <c r="G59" s="89">
        <f t="shared" si="2"/>
        <v>0</v>
      </c>
      <c r="H59" s="99" t="e">
        <f>F59*100/'Sample Data'!$D$27</f>
        <v>#DIV/0!</v>
      </c>
      <c r="I59" s="99" t="e">
        <f t="shared" si="4"/>
        <v>#DIV/0!</v>
      </c>
      <c r="J59" s="203"/>
      <c r="L59" s="43">
        <f t="shared" si="3"/>
        <v>3.363585661014858</v>
      </c>
    </row>
    <row r="60" spans="1:12" ht="18" customHeight="1">
      <c r="A60" s="206" t="s">
        <v>139</v>
      </c>
      <c r="B60" s="319">
        <v>5</v>
      </c>
      <c r="C60" s="208">
        <v>-2</v>
      </c>
      <c r="D60" s="324"/>
      <c r="E60" s="223">
        <v>4</v>
      </c>
      <c r="F60" s="89">
        <f t="shared" si="1"/>
        <v>0</v>
      </c>
      <c r="G60" s="89">
        <f t="shared" si="2"/>
        <v>0</v>
      </c>
      <c r="H60" s="99" t="e">
        <f>F60*100/'Sample Data'!$D$27</f>
        <v>#DIV/0!</v>
      </c>
      <c r="I60" s="99" t="e">
        <f t="shared" si="4"/>
        <v>#DIV/0!</v>
      </c>
      <c r="J60" s="203"/>
      <c r="L60" s="43">
        <f t="shared" si="3"/>
        <v>4</v>
      </c>
    </row>
    <row r="61" spans="1:12" ht="18" customHeight="1">
      <c r="A61" s="206" t="s">
        <v>140</v>
      </c>
      <c r="B61" s="319"/>
      <c r="C61" s="208">
        <v>-2.25</v>
      </c>
      <c r="D61" s="324"/>
      <c r="E61" s="223">
        <v>4.756828460010884</v>
      </c>
      <c r="F61" s="89">
        <f t="shared" si="1"/>
        <v>0</v>
      </c>
      <c r="G61" s="89">
        <f t="shared" si="2"/>
        <v>0</v>
      </c>
      <c r="H61" s="99" t="e">
        <f>F61*100/'Sample Data'!$D$27</f>
        <v>#DIV/0!</v>
      </c>
      <c r="I61" s="99" t="e">
        <f t="shared" si="4"/>
        <v>#DIV/0!</v>
      </c>
      <c r="J61" s="203"/>
      <c r="L61" s="43">
        <f t="shared" si="3"/>
        <v>4.756828460010884</v>
      </c>
    </row>
    <row r="62" spans="1:12" ht="18" customHeight="1">
      <c r="A62" s="206" t="s">
        <v>147</v>
      </c>
      <c r="B62" s="319"/>
      <c r="C62" s="208">
        <v>-2.5</v>
      </c>
      <c r="D62" s="189"/>
      <c r="E62" s="223">
        <v>5.656854249492381</v>
      </c>
      <c r="F62" s="89">
        <f t="shared" si="1"/>
        <v>0</v>
      </c>
      <c r="G62" s="89">
        <f t="shared" si="2"/>
        <v>0</v>
      </c>
      <c r="H62" s="99" t="e">
        <f>F62*100/'Sample Data'!$D$27</f>
        <v>#DIV/0!</v>
      </c>
      <c r="I62" s="99" t="e">
        <f t="shared" si="4"/>
        <v>#DIV/0!</v>
      </c>
      <c r="J62" s="203"/>
      <c r="L62" s="43">
        <f t="shared" si="3"/>
        <v>5.656854249492381</v>
      </c>
    </row>
    <row r="63" spans="1:12" ht="18" customHeight="1">
      <c r="A63" s="206" t="s">
        <v>145</v>
      </c>
      <c r="B63" s="319"/>
      <c r="C63" s="208">
        <v>-2.75</v>
      </c>
      <c r="D63" s="189"/>
      <c r="E63" s="223">
        <v>6.727171322029717</v>
      </c>
      <c r="F63" s="89">
        <f t="shared" si="1"/>
        <v>0</v>
      </c>
      <c r="G63" s="89">
        <f t="shared" si="2"/>
        <v>0</v>
      </c>
      <c r="H63" s="99" t="e">
        <f>F63*100/'Sample Data'!$D$27</f>
        <v>#DIV/0!</v>
      </c>
      <c r="I63" s="99" t="e">
        <f t="shared" si="4"/>
        <v>#DIV/0!</v>
      </c>
      <c r="J63" s="203"/>
      <c r="L63" s="43">
        <f t="shared" si="3"/>
        <v>6.727171322029717</v>
      </c>
    </row>
    <row r="64" spans="1:12" ht="18" customHeight="1">
      <c r="A64" s="206" t="s">
        <v>144</v>
      </c>
      <c r="B64" s="319"/>
      <c r="C64" s="208">
        <v>-3</v>
      </c>
      <c r="D64" s="189"/>
      <c r="E64" s="223">
        <v>8</v>
      </c>
      <c r="F64" s="89">
        <f t="shared" si="1"/>
        <v>0</v>
      </c>
      <c r="G64" s="89">
        <f t="shared" si="2"/>
        <v>0</v>
      </c>
      <c r="H64" s="99" t="e">
        <f>F64*100/'Sample Data'!$D$27</f>
        <v>#DIV/0!</v>
      </c>
      <c r="I64" s="99" t="e">
        <f t="shared" si="4"/>
        <v>#DIV/0!</v>
      </c>
      <c r="J64" s="203"/>
      <c r="L64" s="43">
        <f t="shared" si="3"/>
        <v>8</v>
      </c>
    </row>
    <row r="65" spans="1:12" ht="18" customHeight="1">
      <c r="A65" s="206" t="s">
        <v>143</v>
      </c>
      <c r="B65" s="319"/>
      <c r="C65" s="208">
        <v>-3.25</v>
      </c>
      <c r="D65" s="189"/>
      <c r="E65" s="223">
        <v>9.513656920021766</v>
      </c>
      <c r="F65" s="89">
        <f t="shared" si="1"/>
        <v>0</v>
      </c>
      <c r="G65" s="89">
        <f t="shared" si="2"/>
        <v>0</v>
      </c>
      <c r="H65" s="99" t="e">
        <f>F65*100/'Sample Data'!$D$27</f>
        <v>#DIV/0!</v>
      </c>
      <c r="I65" s="99" t="e">
        <f t="shared" si="4"/>
        <v>#DIV/0!</v>
      </c>
      <c r="J65" s="203"/>
      <c r="L65" s="43">
        <f t="shared" si="3"/>
        <v>9.513656920021766</v>
      </c>
    </row>
    <row r="66" spans="1:12" ht="18" customHeight="1">
      <c r="A66" s="206" t="s">
        <v>142</v>
      </c>
      <c r="B66" s="319"/>
      <c r="C66" s="208">
        <v>-3.5</v>
      </c>
      <c r="D66" s="189"/>
      <c r="E66" s="223">
        <v>11.31370849898476</v>
      </c>
      <c r="F66" s="89">
        <f t="shared" si="1"/>
        <v>0</v>
      </c>
      <c r="G66" s="89">
        <f t="shared" si="2"/>
        <v>0</v>
      </c>
      <c r="H66" s="99" t="e">
        <f>F66*100/'Sample Data'!$D$27</f>
        <v>#DIV/0!</v>
      </c>
      <c r="I66" s="99" t="e">
        <f t="shared" si="4"/>
        <v>#DIV/0!</v>
      </c>
      <c r="J66" s="203"/>
      <c r="L66" s="43">
        <f t="shared" si="3"/>
        <v>11.31370849898476</v>
      </c>
    </row>
    <row r="67" spans="1:12" ht="18" customHeight="1" thickBot="1">
      <c r="A67" s="226" t="s">
        <v>141</v>
      </c>
      <c r="B67" s="320"/>
      <c r="C67" s="210">
        <v>-3.75</v>
      </c>
      <c r="D67" s="190"/>
      <c r="E67" s="227">
        <v>13.454342644059432</v>
      </c>
      <c r="F67" s="228">
        <f t="shared" si="1"/>
        <v>0</v>
      </c>
      <c r="G67" s="228">
        <f t="shared" si="2"/>
        <v>0</v>
      </c>
      <c r="H67" s="229" t="e">
        <f>F67*100/'Sample Data'!$D$27</f>
        <v>#DIV/0!</v>
      </c>
      <c r="I67" s="229" t="e">
        <f t="shared" si="4"/>
        <v>#DIV/0!</v>
      </c>
      <c r="J67" s="203"/>
      <c r="L67" s="43">
        <f t="shared" si="3"/>
        <v>13.454342644059432</v>
      </c>
    </row>
    <row r="68" spans="1:12" ht="18" customHeight="1">
      <c r="A68" s="211"/>
      <c r="C68" s="380" t="s">
        <v>28</v>
      </c>
      <c r="D68" s="385">
        <f>SUM(D30:D67)</f>
        <v>0</v>
      </c>
      <c r="E68" s="383" t="s">
        <v>79</v>
      </c>
      <c r="F68" s="385">
        <f>SUM(F8:F67)</f>
        <v>0</v>
      </c>
      <c r="G68" s="385">
        <f>SUM(G8:G67)</f>
        <v>0</v>
      </c>
      <c r="H68" s="387" t="e">
        <f>SUM(H30:H67)</f>
        <v>#DIV/0!</v>
      </c>
      <c r="I68" s="387" t="e">
        <f>SUM(I30:I67)</f>
        <v>#DIV/0!</v>
      </c>
      <c r="J68" s="203"/>
      <c r="L68" s="43"/>
    </row>
    <row r="69" spans="3:10" ht="18" customHeight="1" thickBot="1">
      <c r="C69" s="381"/>
      <c r="D69" s="386"/>
      <c r="E69" s="384"/>
      <c r="F69" s="386"/>
      <c r="G69" s="386"/>
      <c r="H69" s="388"/>
      <c r="I69" s="388"/>
      <c r="J69" s="203"/>
    </row>
    <row r="70" spans="3:10" ht="18" customHeight="1">
      <c r="C70" s="78"/>
      <c r="D70" s="79"/>
      <c r="E70" s="80"/>
      <c r="F70" s="81"/>
      <c r="G70" s="81"/>
      <c r="H70" s="79"/>
      <c r="I70" s="79"/>
      <c r="J70" s="203"/>
    </row>
    <row r="71" spans="2:10" ht="18" customHeight="1">
      <c r="B71" s="9"/>
      <c r="C71" s="10"/>
      <c r="D71" s="58"/>
      <c r="E71" s="10"/>
      <c r="F71" s="70"/>
      <c r="G71" s="70"/>
      <c r="H71" s="9"/>
      <c r="I71" s="9"/>
      <c r="J71" s="203"/>
    </row>
    <row r="72" spans="1:10" s="11" customFormat="1" ht="23.25" customHeight="1">
      <c r="A72" s="8"/>
      <c r="B72" s="1"/>
      <c r="C72" s="1"/>
      <c r="D72" s="57"/>
      <c r="E72" s="1"/>
      <c r="F72" s="69"/>
      <c r="G72" s="69"/>
      <c r="H72" s="1"/>
      <c r="I72" s="1"/>
      <c r="J72" s="203"/>
    </row>
    <row r="73" ht="18" customHeight="1">
      <c r="J73" s="203"/>
    </row>
    <row r="74" ht="18" customHeight="1">
      <c r="J74" s="203"/>
    </row>
    <row r="75" ht="18" customHeight="1">
      <c r="J75" s="203"/>
    </row>
    <row r="76" ht="18" customHeight="1">
      <c r="J76" s="203"/>
    </row>
    <row r="77" ht="18" customHeight="1">
      <c r="J77" s="203"/>
    </row>
    <row r="78" ht="18" customHeight="1">
      <c r="J78" s="203"/>
    </row>
    <row r="79" ht="18" customHeight="1">
      <c r="J79" s="203"/>
    </row>
    <row r="80" ht="18" customHeight="1">
      <c r="J80" s="203"/>
    </row>
    <row r="81" ht="18" customHeight="1">
      <c r="J81" s="203"/>
    </row>
  </sheetData>
  <sheetProtection/>
  <mergeCells count="18">
    <mergeCell ref="H6:H7"/>
    <mergeCell ref="A2:C2"/>
    <mergeCell ref="E6:E7"/>
    <mergeCell ref="G6:G7"/>
    <mergeCell ref="F6:F7"/>
    <mergeCell ref="A6:A7"/>
    <mergeCell ref="B6:B7"/>
    <mergeCell ref="C6:C7"/>
    <mergeCell ref="C68:C69"/>
    <mergeCell ref="A1:I1"/>
    <mergeCell ref="E68:E69"/>
    <mergeCell ref="F68:F69"/>
    <mergeCell ref="G68:G69"/>
    <mergeCell ref="I68:I69"/>
    <mergeCell ref="D68:D69"/>
    <mergeCell ref="D6:D7"/>
    <mergeCell ref="H68:H69"/>
    <mergeCell ref="I6:I7"/>
  </mergeCells>
  <printOptions/>
  <pageMargins left="0.984251968503937" right="0.7874015748031497" top="0.984251968503937" bottom="0.984251968503937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61"/>
  <sheetViews>
    <sheetView zoomScalePageLayoutView="0" workbookViewId="0" topLeftCell="A1">
      <selection activeCell="D8" sqref="D8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7109375" style="57" customWidth="1"/>
    <col min="5" max="5" width="18.8515625" style="1" customWidth="1"/>
    <col min="6" max="6" width="16.8515625" style="40" hidden="1" customWidth="1"/>
    <col min="7" max="8" width="0" style="40" hidden="1" customWidth="1"/>
    <col min="9" max="9" width="5.7109375" style="40" customWidth="1"/>
    <col min="10" max="16384" width="9.140625" style="40" customWidth="1"/>
  </cols>
  <sheetData>
    <row r="1" spans="1:9" ht="52.5" customHeight="1" thickBot="1">
      <c r="A1" s="402" t="s">
        <v>70</v>
      </c>
      <c r="B1" s="403"/>
      <c r="C1" s="403"/>
      <c r="D1" s="403"/>
      <c r="E1" s="404"/>
      <c r="F1" s="46"/>
      <c r="G1" s="46"/>
      <c r="H1" s="46"/>
      <c r="I1" s="47"/>
    </row>
    <row r="2" spans="1:7" ht="9.75" customHeight="1" thickBot="1">
      <c r="A2" s="412"/>
      <c r="B2" s="413"/>
      <c r="C2" s="413"/>
      <c r="D2" s="284">
        <f>IF('Sample Data'!E13=1,'Sample Data'!D13,G2)</f>
        <v>0.0625</v>
      </c>
      <c r="E2" s="82"/>
      <c r="F2" s="41"/>
      <c r="G2" s="59">
        <f>IF('Sample Data'!E14=1,'Sample Data'!D14,G5)</f>
        <v>0.0625</v>
      </c>
    </row>
    <row r="3" spans="1:7" ht="18" customHeight="1" hidden="1">
      <c r="A3" s="48"/>
      <c r="B3" s="48"/>
      <c r="C3" s="48"/>
      <c r="D3" s="54"/>
      <c r="E3" s="49"/>
      <c r="F3" s="41"/>
      <c r="G3" s="60"/>
    </row>
    <row r="4" spans="1:7" s="43" customFormat="1" ht="4.5" customHeight="1">
      <c r="A4" s="42"/>
      <c r="B4" s="42"/>
      <c r="C4" s="42"/>
      <c r="D4" s="55"/>
      <c r="E4" s="42"/>
      <c r="F4" s="41"/>
      <c r="G4" s="60"/>
    </row>
    <row r="5" spans="1:7" ht="5.25" customHeight="1" thickBot="1">
      <c r="A5" s="62"/>
      <c r="B5" s="62"/>
      <c r="C5" s="62"/>
      <c r="D5" s="64"/>
      <c r="E5" s="62"/>
      <c r="G5" s="60" t="e">
        <f>IF('Sample Data'!E15=1,'Sample Data'!D15,G6)</f>
        <v>#REF!</v>
      </c>
    </row>
    <row r="6" spans="1:7" ht="26.25" customHeight="1">
      <c r="A6" s="414" t="s">
        <v>29</v>
      </c>
      <c r="B6" s="416" t="s">
        <v>30</v>
      </c>
      <c r="C6" s="418" t="s">
        <v>19</v>
      </c>
      <c r="D6" s="408" t="s">
        <v>32</v>
      </c>
      <c r="E6" s="410" t="s">
        <v>31</v>
      </c>
      <c r="G6" s="60" t="e">
        <f>IF('Sample Data'!E16=1,'Sample Data'!D16,#REF!)</f>
        <v>#REF!</v>
      </c>
    </row>
    <row r="7" spans="1:7" ht="32.25" customHeight="1" thickBot="1">
      <c r="A7" s="415"/>
      <c r="B7" s="417"/>
      <c r="C7" s="417"/>
      <c r="D7" s="409"/>
      <c r="E7" s="411"/>
      <c r="G7" s="60"/>
    </row>
    <row r="8" spans="1:7" s="43" customFormat="1" ht="18" customHeight="1">
      <c r="A8" s="212" t="str">
        <f>Sieving!A8</f>
        <v>0.0005 - 0.00058</v>
      </c>
      <c r="B8" s="213"/>
      <c r="C8" s="214">
        <f>Sieving!C8</f>
        <v>11</v>
      </c>
      <c r="D8" s="286"/>
      <c r="E8" s="215" t="e">
        <f>D8*100/$D$56</f>
        <v>#DIV/0!</v>
      </c>
      <c r="G8" s="65"/>
    </row>
    <row r="9" spans="1:7" ht="18" customHeight="1">
      <c r="A9" s="83" t="str">
        <f>Sieving!A9</f>
        <v>0.00058 - 0.0007</v>
      </c>
      <c r="B9" s="84"/>
      <c r="C9" s="85">
        <f>Sieving!C9</f>
        <v>10.75</v>
      </c>
      <c r="D9" s="285"/>
      <c r="E9" s="86" t="e">
        <f aca="true" t="shared" si="0" ref="E9:E55">D9*100/$D$56</f>
        <v>#DIV/0!</v>
      </c>
      <c r="G9" s="60"/>
    </row>
    <row r="10" spans="1:7" ht="18" customHeight="1">
      <c r="A10" s="83" t="str">
        <f>Sieving!A10</f>
        <v>0.0007 - 0.0008</v>
      </c>
      <c r="B10" s="84"/>
      <c r="C10" s="85">
        <f>Sieving!C10</f>
        <v>10.5</v>
      </c>
      <c r="D10" s="285"/>
      <c r="E10" s="86" t="e">
        <f t="shared" si="0"/>
        <v>#DIV/0!</v>
      </c>
      <c r="G10" s="60" t="b">
        <f>IF('Sample Data'!E18=1,'Sample Data'!D18,G11)</f>
        <v>0</v>
      </c>
    </row>
    <row r="11" spans="1:7" ht="18" customHeight="1" thickBot="1">
      <c r="A11" s="83" t="str">
        <f>Sieving!A11</f>
        <v>0.0008 - 0.001</v>
      </c>
      <c r="B11" s="84"/>
      <c r="C11" s="85">
        <f>Sieving!C11</f>
        <v>10.25</v>
      </c>
      <c r="D11" s="285"/>
      <c r="E11" s="86" t="e">
        <f t="shared" si="0"/>
        <v>#DIV/0!</v>
      </c>
      <c r="G11" s="61" t="b">
        <f>IF('Sample Data'!E19=1,'Sample Data'!D19)</f>
        <v>0</v>
      </c>
    </row>
    <row r="12" spans="1:5" ht="18" customHeight="1">
      <c r="A12" s="83" t="str">
        <f>Sieving!A12</f>
        <v>0.001 - 0.0012</v>
      </c>
      <c r="B12" s="84"/>
      <c r="C12" s="85">
        <f>Sieving!C12</f>
        <v>10</v>
      </c>
      <c r="D12" s="285"/>
      <c r="E12" s="86" t="e">
        <f t="shared" si="0"/>
        <v>#DIV/0!</v>
      </c>
    </row>
    <row r="13" spans="1:5" ht="18" customHeight="1">
      <c r="A13" s="83" t="str">
        <f>Sieving!A13</f>
        <v>0.0012 - 0.0014</v>
      </c>
      <c r="B13" s="84"/>
      <c r="C13" s="85">
        <f>Sieving!C13</f>
        <v>9.75</v>
      </c>
      <c r="D13" s="285"/>
      <c r="E13" s="86" t="e">
        <f t="shared" si="0"/>
        <v>#DIV/0!</v>
      </c>
    </row>
    <row r="14" spans="1:6" ht="18" customHeight="1">
      <c r="A14" s="83" t="str">
        <f>Sieving!A14</f>
        <v>0.0014 - 0.0016</v>
      </c>
      <c r="B14" s="84"/>
      <c r="C14" s="85">
        <f>Sieving!C14</f>
        <v>9.5</v>
      </c>
      <c r="D14" s="285"/>
      <c r="E14" s="86" t="e">
        <f t="shared" si="0"/>
        <v>#DIV/0!</v>
      </c>
      <c r="F14" s="1"/>
    </row>
    <row r="15" spans="1:5" ht="18" customHeight="1">
      <c r="A15" s="83" t="str">
        <f>Sieving!A15</f>
        <v>0.0016 - 0.002</v>
      </c>
      <c r="B15" s="84"/>
      <c r="C15" s="85">
        <f>Sieving!C15</f>
        <v>9.25</v>
      </c>
      <c r="D15" s="285"/>
      <c r="E15" s="86" t="e">
        <f t="shared" si="0"/>
        <v>#DIV/0!</v>
      </c>
    </row>
    <row r="16" spans="1:5" ht="18" customHeight="1">
      <c r="A16" s="83" t="str">
        <f>Sieving!A16</f>
        <v>0.002 - 0.0023</v>
      </c>
      <c r="B16" s="84"/>
      <c r="C16" s="85">
        <f>Sieving!C16</f>
        <v>9</v>
      </c>
      <c r="D16" s="285"/>
      <c r="E16" s="86" t="e">
        <f t="shared" si="0"/>
        <v>#DIV/0!</v>
      </c>
    </row>
    <row r="17" spans="1:5" ht="18" customHeight="1">
      <c r="A17" s="83" t="str">
        <f>Sieving!A17</f>
        <v>0.0023 - 0.0028</v>
      </c>
      <c r="B17" s="84"/>
      <c r="C17" s="85">
        <f>Sieving!C17</f>
        <v>8.75</v>
      </c>
      <c r="D17" s="285"/>
      <c r="E17" s="86" t="e">
        <f t="shared" si="0"/>
        <v>#DIV/0!</v>
      </c>
    </row>
    <row r="18" spans="1:5" ht="18" customHeight="1">
      <c r="A18" s="83" t="str">
        <f>Sieving!A18</f>
        <v>0.0028 - 0.0033</v>
      </c>
      <c r="B18" s="84"/>
      <c r="C18" s="85">
        <f>Sieving!C18</f>
        <v>8.5</v>
      </c>
      <c r="D18" s="285"/>
      <c r="E18" s="86" t="e">
        <f t="shared" si="0"/>
        <v>#DIV/0!</v>
      </c>
    </row>
    <row r="19" spans="1:5" ht="18" customHeight="1">
      <c r="A19" s="83" t="str">
        <f>Sieving!A19</f>
        <v>0.0033 - 0.0039</v>
      </c>
      <c r="B19" s="84"/>
      <c r="C19" s="85">
        <f>Sieving!C19</f>
        <v>8.25</v>
      </c>
      <c r="D19" s="285"/>
      <c r="E19" s="86" t="e">
        <f t="shared" si="0"/>
        <v>#DIV/0!</v>
      </c>
    </row>
    <row r="20" spans="1:5" ht="18" customHeight="1">
      <c r="A20" s="83" t="str">
        <f>Sieving!A20</f>
        <v>0.0039 - 0.0046</v>
      </c>
      <c r="B20" s="84"/>
      <c r="C20" s="85">
        <f>Sieving!C20</f>
        <v>8</v>
      </c>
      <c r="D20" s="285"/>
      <c r="E20" s="86" t="e">
        <f t="shared" si="0"/>
        <v>#DIV/0!</v>
      </c>
    </row>
    <row r="21" spans="1:5" ht="18" customHeight="1">
      <c r="A21" s="83" t="str">
        <f>Sieving!A21</f>
        <v>0.0046 - 0.0055</v>
      </c>
      <c r="B21" s="84"/>
      <c r="C21" s="85">
        <f>Sieving!C21</f>
        <v>7.75</v>
      </c>
      <c r="D21" s="285"/>
      <c r="E21" s="86" t="e">
        <f t="shared" si="0"/>
        <v>#DIV/0!</v>
      </c>
    </row>
    <row r="22" spans="1:5" ht="18" customHeight="1">
      <c r="A22" s="83" t="str">
        <f>Sieving!A22</f>
        <v>0.0055 - 0.0066</v>
      </c>
      <c r="B22" s="84"/>
      <c r="C22" s="85">
        <f>Sieving!C22</f>
        <v>7.5</v>
      </c>
      <c r="D22" s="285"/>
      <c r="E22" s="86" t="e">
        <f t="shared" si="0"/>
        <v>#DIV/0!</v>
      </c>
    </row>
    <row r="23" spans="1:5" ht="18" customHeight="1">
      <c r="A23" s="83" t="str">
        <f>Sieving!A23</f>
        <v>0.0066 - 0.0078</v>
      </c>
      <c r="B23" s="84"/>
      <c r="C23" s="85">
        <f>Sieving!C23</f>
        <v>7.25</v>
      </c>
      <c r="D23" s="285"/>
      <c r="E23" s="86" t="e">
        <f t="shared" si="0"/>
        <v>#DIV/0!</v>
      </c>
    </row>
    <row r="24" spans="1:5" ht="18" customHeight="1">
      <c r="A24" s="83" t="str">
        <f>Sieving!A24</f>
        <v>0.0078 - 0.0093</v>
      </c>
      <c r="B24" s="84"/>
      <c r="C24" s="85">
        <f>Sieving!C24</f>
        <v>7</v>
      </c>
      <c r="D24" s="285"/>
      <c r="E24" s="86" t="e">
        <f t="shared" si="0"/>
        <v>#DIV/0!</v>
      </c>
    </row>
    <row r="25" spans="1:5" ht="18" customHeight="1">
      <c r="A25" s="83" t="str">
        <f>Sieving!A25</f>
        <v>0.0093 - 0.011</v>
      </c>
      <c r="B25" s="84"/>
      <c r="C25" s="85">
        <f>Sieving!C25</f>
        <v>6.75</v>
      </c>
      <c r="D25" s="285"/>
      <c r="E25" s="86" t="e">
        <f t="shared" si="0"/>
        <v>#DIV/0!</v>
      </c>
    </row>
    <row r="26" spans="1:5" ht="18" customHeight="1">
      <c r="A26" s="83" t="str">
        <f>Sieving!A26</f>
        <v>0.011 - 0.0131</v>
      </c>
      <c r="B26" s="84"/>
      <c r="C26" s="85">
        <f>Sieving!C26</f>
        <v>6.5</v>
      </c>
      <c r="D26" s="285"/>
      <c r="E26" s="86" t="e">
        <f t="shared" si="0"/>
        <v>#DIV/0!</v>
      </c>
    </row>
    <row r="27" spans="1:5" ht="18" customHeight="1">
      <c r="A27" s="83" t="str">
        <f>Sieving!A27</f>
        <v>0.0131 - 0.0156</v>
      </c>
      <c r="B27" s="84"/>
      <c r="C27" s="85">
        <f>Sieving!C27</f>
        <v>6.25</v>
      </c>
      <c r="D27" s="285"/>
      <c r="E27" s="86" t="e">
        <f t="shared" si="0"/>
        <v>#DIV/0!</v>
      </c>
    </row>
    <row r="28" spans="1:5" ht="18" customHeight="1">
      <c r="A28" s="83" t="str">
        <f>Sieving!A28</f>
        <v>0.0156 - 0.0186</v>
      </c>
      <c r="B28" s="84"/>
      <c r="C28" s="85">
        <f>Sieving!C28</f>
        <v>6</v>
      </c>
      <c r="D28" s="285"/>
      <c r="E28" s="86" t="e">
        <f t="shared" si="0"/>
        <v>#DIV/0!</v>
      </c>
    </row>
    <row r="29" spans="1:5" ht="18" customHeight="1">
      <c r="A29" s="83" t="str">
        <f>Sieving!A29</f>
        <v>0.0186 - 0.0221</v>
      </c>
      <c r="B29" s="84"/>
      <c r="C29" s="85">
        <f>Sieving!C29</f>
        <v>5.75</v>
      </c>
      <c r="D29" s="285"/>
      <c r="E29" s="86" t="e">
        <f t="shared" si="0"/>
        <v>#DIV/0!</v>
      </c>
    </row>
    <row r="30" spans="1:5" ht="18" customHeight="1">
      <c r="A30" s="83" t="str">
        <f>Sieving!A30</f>
        <v>0.0221 - 0.0263</v>
      </c>
      <c r="B30" s="84"/>
      <c r="C30" s="85">
        <f>Sieving!C30</f>
        <v>5.5</v>
      </c>
      <c r="D30" s="285"/>
      <c r="E30" s="86" t="e">
        <f t="shared" si="0"/>
        <v>#DIV/0!</v>
      </c>
    </row>
    <row r="31" spans="1:5" ht="18" customHeight="1">
      <c r="A31" s="83" t="s">
        <v>109</v>
      </c>
      <c r="B31" s="84"/>
      <c r="C31" s="85">
        <f>Sieving!C31</f>
        <v>5.25</v>
      </c>
      <c r="D31" s="285"/>
      <c r="E31" s="86" t="e">
        <f t="shared" si="0"/>
        <v>#DIV/0!</v>
      </c>
    </row>
    <row r="32" spans="1:5" ht="18" customHeight="1">
      <c r="A32" s="83" t="str">
        <f>Sieving!A32</f>
        <v>0.0313 - 0.0372</v>
      </c>
      <c r="B32" s="84">
        <v>470</v>
      </c>
      <c r="C32" s="85">
        <f>Sieving!C32</f>
        <v>5</v>
      </c>
      <c r="D32" s="285"/>
      <c r="E32" s="86" t="e">
        <f t="shared" si="0"/>
        <v>#DIV/0!</v>
      </c>
    </row>
    <row r="33" spans="1:5" ht="18" customHeight="1">
      <c r="A33" s="83" t="str">
        <f>Sieving!A33</f>
        <v>0.0372 - 0.0442</v>
      </c>
      <c r="B33" s="84">
        <v>400</v>
      </c>
      <c r="C33" s="85">
        <f>Sieving!C33</f>
        <v>4.75</v>
      </c>
      <c r="D33" s="285"/>
      <c r="E33" s="86" t="e">
        <f t="shared" si="0"/>
        <v>#DIV/0!</v>
      </c>
    </row>
    <row r="34" spans="1:5" ht="18" customHeight="1">
      <c r="A34" s="83" t="str">
        <f>Sieving!A34</f>
        <v>0.0442 - 0.0526</v>
      </c>
      <c r="B34" s="84">
        <v>325</v>
      </c>
      <c r="C34" s="85">
        <f>Sieving!C34</f>
        <v>4.5</v>
      </c>
      <c r="D34" s="285"/>
      <c r="E34" s="86" t="e">
        <f t="shared" si="0"/>
        <v>#DIV/0!</v>
      </c>
    </row>
    <row r="35" spans="1:5" ht="18" customHeight="1">
      <c r="A35" s="83" t="str">
        <f>Sieving!A35</f>
        <v>0.0526 - 0.0625</v>
      </c>
      <c r="B35" s="84">
        <v>270</v>
      </c>
      <c r="C35" s="85">
        <f>Sieving!C35</f>
        <v>4.25</v>
      </c>
      <c r="D35" s="285"/>
      <c r="E35" s="86" t="e">
        <f t="shared" si="0"/>
        <v>#DIV/0!</v>
      </c>
    </row>
    <row r="36" spans="1:5" ht="18" customHeight="1">
      <c r="A36" s="83" t="str">
        <f>Sieving!A36</f>
        <v>0.0625 - 0.0743</v>
      </c>
      <c r="B36" s="84">
        <v>230</v>
      </c>
      <c r="C36" s="85">
        <f>Sieving!C36</f>
        <v>4</v>
      </c>
      <c r="D36" s="285"/>
      <c r="E36" s="86" t="e">
        <f t="shared" si="0"/>
        <v>#DIV/0!</v>
      </c>
    </row>
    <row r="37" spans="1:5" ht="18" customHeight="1">
      <c r="A37" s="83" t="str">
        <f>Sieving!A37</f>
        <v>0.0743 - 0.0884</v>
      </c>
      <c r="B37" s="84">
        <v>200</v>
      </c>
      <c r="C37" s="85">
        <f>Sieving!C37</f>
        <v>3.75</v>
      </c>
      <c r="D37" s="285"/>
      <c r="E37" s="86" t="e">
        <f t="shared" si="0"/>
        <v>#DIV/0!</v>
      </c>
    </row>
    <row r="38" spans="1:5" ht="18" customHeight="1">
      <c r="A38" s="83" t="str">
        <f>Sieving!A38</f>
        <v>0.0884 - 0.105</v>
      </c>
      <c r="B38" s="84">
        <v>170</v>
      </c>
      <c r="C38" s="85">
        <f>Sieving!C38</f>
        <v>3.5</v>
      </c>
      <c r="D38" s="285"/>
      <c r="E38" s="86" t="e">
        <f t="shared" si="0"/>
        <v>#DIV/0!</v>
      </c>
    </row>
    <row r="39" spans="1:5" ht="18" customHeight="1">
      <c r="A39" s="83" t="str">
        <f>Sieving!A39</f>
        <v>0.105 - 0.125</v>
      </c>
      <c r="B39" s="84">
        <v>140</v>
      </c>
      <c r="C39" s="85">
        <f>Sieving!C39</f>
        <v>3.25</v>
      </c>
      <c r="D39" s="285"/>
      <c r="E39" s="86" t="e">
        <f t="shared" si="0"/>
        <v>#DIV/0!</v>
      </c>
    </row>
    <row r="40" spans="1:5" ht="18" customHeight="1">
      <c r="A40" s="83" t="str">
        <f>Sieving!A40</f>
        <v>0.125 - 0.149</v>
      </c>
      <c r="B40" s="84">
        <v>120</v>
      </c>
      <c r="C40" s="85">
        <f>Sieving!C40</f>
        <v>3</v>
      </c>
      <c r="D40" s="285"/>
      <c r="E40" s="86" t="e">
        <f t="shared" si="0"/>
        <v>#DIV/0!</v>
      </c>
    </row>
    <row r="41" spans="1:5" ht="18" customHeight="1">
      <c r="A41" s="83" t="str">
        <f>Sieving!A41</f>
        <v>0.149 - 0.177</v>
      </c>
      <c r="B41" s="84">
        <v>100</v>
      </c>
      <c r="C41" s="85">
        <f>Sieving!C41</f>
        <v>2.75</v>
      </c>
      <c r="D41" s="285"/>
      <c r="E41" s="86" t="e">
        <f t="shared" si="0"/>
        <v>#DIV/0!</v>
      </c>
    </row>
    <row r="42" spans="1:5" ht="18" customHeight="1">
      <c r="A42" s="83" t="str">
        <f>Sieving!A42</f>
        <v>0.177 - 0,210</v>
      </c>
      <c r="B42" s="84">
        <v>80</v>
      </c>
      <c r="C42" s="85">
        <f>Sieving!C42</f>
        <v>2.5</v>
      </c>
      <c r="D42" s="285"/>
      <c r="E42" s="86" t="e">
        <f t="shared" si="0"/>
        <v>#DIV/0!</v>
      </c>
    </row>
    <row r="43" spans="1:5" ht="18" customHeight="1">
      <c r="A43" s="83" t="str">
        <f>Sieving!A43</f>
        <v>0.210 - 0.250</v>
      </c>
      <c r="B43" s="84">
        <v>70</v>
      </c>
      <c r="C43" s="85">
        <f>Sieving!C43</f>
        <v>2.25</v>
      </c>
      <c r="D43" s="285"/>
      <c r="E43" s="86" t="e">
        <f t="shared" si="0"/>
        <v>#DIV/0!</v>
      </c>
    </row>
    <row r="44" spans="1:5" ht="18" customHeight="1">
      <c r="A44" s="83" t="str">
        <f>Sieving!A44</f>
        <v>0.250 - 0.297</v>
      </c>
      <c r="B44" s="84">
        <v>60</v>
      </c>
      <c r="C44" s="85">
        <f>Sieving!C44</f>
        <v>2</v>
      </c>
      <c r="D44" s="285"/>
      <c r="E44" s="86" t="e">
        <f t="shared" si="0"/>
        <v>#DIV/0!</v>
      </c>
    </row>
    <row r="45" spans="1:5" ht="18" customHeight="1">
      <c r="A45" s="83" t="str">
        <f>Sieving!A45</f>
        <v>0.297 - 0.354</v>
      </c>
      <c r="B45" s="84">
        <v>50</v>
      </c>
      <c r="C45" s="85">
        <f>Sieving!C45</f>
        <v>1.75</v>
      </c>
      <c r="D45" s="285"/>
      <c r="E45" s="86" t="e">
        <f t="shared" si="0"/>
        <v>#DIV/0!</v>
      </c>
    </row>
    <row r="46" spans="1:5" ht="18" customHeight="1">
      <c r="A46" s="83" t="str">
        <f>Sieving!A46</f>
        <v>0.354 - 0.420</v>
      </c>
      <c r="B46" s="84">
        <v>45</v>
      </c>
      <c r="C46" s="85">
        <f>Sieving!C46</f>
        <v>1.5</v>
      </c>
      <c r="D46" s="285"/>
      <c r="E46" s="86" t="e">
        <f t="shared" si="0"/>
        <v>#DIV/0!</v>
      </c>
    </row>
    <row r="47" spans="1:5" ht="18" customHeight="1">
      <c r="A47" s="83" t="str">
        <f>Sieving!A47</f>
        <v>0.420 - 0.500</v>
      </c>
      <c r="B47" s="84">
        <v>40</v>
      </c>
      <c r="C47" s="85">
        <f>Sieving!C47</f>
        <v>1.25</v>
      </c>
      <c r="D47" s="285"/>
      <c r="E47" s="86" t="e">
        <f t="shared" si="0"/>
        <v>#DIV/0!</v>
      </c>
    </row>
    <row r="48" spans="1:5" ht="18" customHeight="1">
      <c r="A48" s="83" t="str">
        <f>Sieving!A48</f>
        <v>0.500 - 0.595</v>
      </c>
      <c r="B48" s="84">
        <v>35</v>
      </c>
      <c r="C48" s="85">
        <f>Sieving!C48</f>
        <v>1</v>
      </c>
      <c r="D48" s="285"/>
      <c r="E48" s="86" t="e">
        <f t="shared" si="0"/>
        <v>#DIV/0!</v>
      </c>
    </row>
    <row r="49" spans="1:5" ht="18" customHeight="1">
      <c r="A49" s="83" t="str">
        <f>Sieving!A49</f>
        <v>0.595 - 0.707</v>
      </c>
      <c r="B49" s="84">
        <v>30</v>
      </c>
      <c r="C49" s="85">
        <f>Sieving!C49</f>
        <v>0.75</v>
      </c>
      <c r="D49" s="285"/>
      <c r="E49" s="86" t="e">
        <f t="shared" si="0"/>
        <v>#DIV/0!</v>
      </c>
    </row>
    <row r="50" spans="1:5" ht="18" customHeight="1">
      <c r="A50" s="83" t="str">
        <f>Sieving!A50</f>
        <v>0.707 - 0.841</v>
      </c>
      <c r="B50" s="84">
        <v>25</v>
      </c>
      <c r="C50" s="85">
        <f>Sieving!C50</f>
        <v>0.5</v>
      </c>
      <c r="D50" s="285"/>
      <c r="E50" s="86" t="e">
        <f t="shared" si="0"/>
        <v>#DIV/0!</v>
      </c>
    </row>
    <row r="51" spans="1:5" ht="18" customHeight="1">
      <c r="A51" s="83" t="str">
        <f>Sieving!A51</f>
        <v>0.841 - 1.000</v>
      </c>
      <c r="B51" s="84">
        <v>20</v>
      </c>
      <c r="C51" s="85">
        <f>Sieving!C51</f>
        <v>0.25</v>
      </c>
      <c r="D51" s="285"/>
      <c r="E51" s="86" t="e">
        <f t="shared" si="0"/>
        <v>#DIV/0!</v>
      </c>
    </row>
    <row r="52" spans="1:5" ht="18" customHeight="1">
      <c r="A52" s="83" t="str">
        <f>Sieving!A52</f>
        <v>1.000 - 1.189</v>
      </c>
      <c r="B52" s="84">
        <v>18</v>
      </c>
      <c r="C52" s="85">
        <f>Sieving!C52</f>
        <v>0</v>
      </c>
      <c r="D52" s="285"/>
      <c r="E52" s="86" t="e">
        <f t="shared" si="0"/>
        <v>#DIV/0!</v>
      </c>
    </row>
    <row r="53" spans="1:5" ht="18" customHeight="1">
      <c r="A53" s="83" t="str">
        <f>Sieving!A53</f>
        <v>1.189 - 1.414</v>
      </c>
      <c r="B53" s="84">
        <v>16</v>
      </c>
      <c r="C53" s="85">
        <f>Sieving!C53</f>
        <v>-0.25</v>
      </c>
      <c r="D53" s="285"/>
      <c r="E53" s="86" t="e">
        <f t="shared" si="0"/>
        <v>#DIV/0!</v>
      </c>
    </row>
    <row r="54" spans="1:5" ht="18" customHeight="1">
      <c r="A54" s="83" t="str">
        <f>Sieving!A54</f>
        <v>1.414 - 1.682</v>
      </c>
      <c r="B54" s="84">
        <v>14</v>
      </c>
      <c r="C54" s="85">
        <f>Sieving!C54</f>
        <v>-0.5</v>
      </c>
      <c r="D54" s="285"/>
      <c r="E54" s="86" t="e">
        <f t="shared" si="0"/>
        <v>#DIV/0!</v>
      </c>
    </row>
    <row r="55" spans="1:5" ht="18" customHeight="1" thickBot="1">
      <c r="A55" s="216" t="str">
        <f>Sieving!A55</f>
        <v>1.682 - 2.000</v>
      </c>
      <c r="B55" s="217">
        <v>12</v>
      </c>
      <c r="C55" s="218">
        <f>Sieving!C55</f>
        <v>-0.75</v>
      </c>
      <c r="D55" s="287"/>
      <c r="E55" s="87" t="e">
        <f t="shared" si="0"/>
        <v>#DIV/0!</v>
      </c>
    </row>
    <row r="56" spans="3:11" ht="18" customHeight="1">
      <c r="C56" s="419" t="s">
        <v>33</v>
      </c>
      <c r="D56" s="406">
        <f>SUM(D8:D55)</f>
        <v>0</v>
      </c>
      <c r="E56" s="405" t="e">
        <f>SUM(E8:E55)</f>
        <v>#DIV/0!</v>
      </c>
      <c r="I56" s="116"/>
      <c r="J56" s="116"/>
      <c r="K56" s="116"/>
    </row>
    <row r="57" spans="3:6" ht="33" customHeight="1" thickBot="1">
      <c r="C57" s="420"/>
      <c r="D57" s="407"/>
      <c r="E57" s="388"/>
      <c r="F57" s="88"/>
    </row>
    <row r="58" spans="1:5" ht="18" customHeight="1">
      <c r="A58" s="8"/>
      <c r="B58" s="9"/>
      <c r="C58" s="10"/>
      <c r="D58" s="58"/>
      <c r="E58" s="9"/>
    </row>
    <row r="59" spans="1:5" s="11" customFormat="1" ht="23.25" customHeight="1">
      <c r="A59" s="117"/>
      <c r="B59" s="121"/>
      <c r="C59" s="116"/>
      <c r="D59" s="57"/>
      <c r="E59" s="1"/>
    </row>
    <row r="60" spans="1:3" ht="18" customHeight="1">
      <c r="A60" s="116"/>
      <c r="B60" s="116"/>
      <c r="C60" s="116"/>
    </row>
    <row r="61" spans="1:3" ht="18" customHeight="1">
      <c r="A61" s="116"/>
      <c r="B61" s="116"/>
      <c r="C61" s="116"/>
    </row>
  </sheetData>
  <sheetProtection/>
  <mergeCells count="10">
    <mergeCell ref="A1:E1"/>
    <mergeCell ref="E56:E57"/>
    <mergeCell ref="D56:D57"/>
    <mergeCell ref="D6:D7"/>
    <mergeCell ref="E6:E7"/>
    <mergeCell ref="A2:C2"/>
    <mergeCell ref="A6:A7"/>
    <mergeCell ref="B6:B7"/>
    <mergeCell ref="C6:C7"/>
    <mergeCell ref="C56:C57"/>
  </mergeCells>
  <printOptions/>
  <pageMargins left="0.984251968503937" right="0.7874015748031497" top="0.984251968503937" bottom="0.984251968503937" header="0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AP82"/>
  <sheetViews>
    <sheetView zoomScalePageLayoutView="0" workbookViewId="0" topLeftCell="A1">
      <selection activeCell="AR26" sqref="AQ26:AR26"/>
    </sheetView>
  </sheetViews>
  <sheetFormatPr defaultColWidth="9.140625" defaultRowHeight="18" customHeight="1"/>
  <cols>
    <col min="1" max="1" width="16.00390625" style="1" customWidth="1"/>
    <col min="2" max="2" width="9.7109375" style="1" customWidth="1"/>
    <col min="3" max="3" width="11.00390625" style="1" customWidth="1"/>
    <col min="4" max="4" width="13.7109375" style="57" customWidth="1"/>
    <col min="5" max="5" width="13.421875" style="57" customWidth="1"/>
    <col min="6" max="6" width="13.28125" style="1" customWidth="1"/>
    <col min="7" max="9" width="13.28125" style="69" customWidth="1"/>
    <col min="10" max="10" width="13.28125" style="1" customWidth="1"/>
    <col min="11" max="11" width="13.28125" style="0" customWidth="1"/>
    <col min="12" max="12" width="14.140625" style="40" customWidth="1"/>
    <col min="13" max="13" width="5.8515625" style="43" hidden="1" customWidth="1"/>
    <col min="14" max="14" width="8.421875" style="43" hidden="1" customWidth="1"/>
    <col min="15" max="21" width="8.28125" style="43" hidden="1" customWidth="1"/>
    <col min="22" max="22" width="13.28125" style="43" hidden="1" customWidth="1"/>
    <col min="23" max="39" width="0" style="40" hidden="1" customWidth="1"/>
    <col min="41" max="16384" width="9.140625" style="40" customWidth="1"/>
  </cols>
  <sheetData>
    <row r="1" spans="1:34" ht="39.75" customHeight="1" thickBot="1">
      <c r="A1" s="332" t="s">
        <v>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58"/>
      <c r="M1" s="47"/>
      <c r="N1" s="47"/>
      <c r="O1" s="47"/>
      <c r="P1" s="47"/>
      <c r="Q1" s="47"/>
      <c r="R1" s="47"/>
      <c r="S1" s="47"/>
      <c r="T1" s="47"/>
      <c r="U1" s="47"/>
      <c r="V1" s="47"/>
      <c r="X1" s="47"/>
      <c r="Z1" s="47"/>
      <c r="AB1" s="47"/>
      <c r="AD1" s="47"/>
      <c r="AF1" s="47"/>
      <c r="AH1" s="47"/>
    </row>
    <row r="2" spans="1:22" ht="16.5" customHeight="1">
      <c r="A2" s="429" t="s">
        <v>40</v>
      </c>
      <c r="B2" s="430"/>
      <c r="C2" s="430"/>
      <c r="D2" s="124">
        <f>Sieving!D2</f>
        <v>0.0625</v>
      </c>
      <c r="E2" s="425" t="s">
        <v>46</v>
      </c>
      <c r="F2" s="426"/>
      <c r="G2" s="427"/>
      <c r="H2" s="125">
        <v>0.03125</v>
      </c>
      <c r="I2" s="126">
        <v>1</v>
      </c>
      <c r="J2" s="127" t="s">
        <v>9</v>
      </c>
      <c r="K2" s="128"/>
      <c r="L2" s="129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6.5" customHeight="1">
      <c r="A3" s="130"/>
      <c r="B3" s="101" t="s">
        <v>41</v>
      </c>
      <c r="C3" s="92"/>
      <c r="D3" s="90"/>
      <c r="E3" s="95"/>
      <c r="F3" s="91" t="s">
        <v>42</v>
      </c>
      <c r="G3" s="97"/>
      <c r="H3" s="96">
        <v>0.0625</v>
      </c>
      <c r="I3" s="110">
        <v>1</v>
      </c>
      <c r="J3" s="441"/>
      <c r="K3" s="442"/>
      <c r="L3" s="443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6.5" customHeight="1">
      <c r="A4" s="130"/>
      <c r="B4" s="92"/>
      <c r="C4" s="92"/>
      <c r="D4" s="90"/>
      <c r="E4" s="95"/>
      <c r="F4" s="91"/>
      <c r="G4" s="97"/>
      <c r="H4" s="96">
        <v>0.125</v>
      </c>
      <c r="I4" s="110">
        <v>1</v>
      </c>
      <c r="J4" s="444"/>
      <c r="K4" s="445"/>
      <c r="L4" s="446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6.5" customHeight="1">
      <c r="A5" s="434"/>
      <c r="B5" s="435"/>
      <c r="C5" s="435"/>
      <c r="D5" s="436"/>
      <c r="E5" s="451" t="s">
        <v>80</v>
      </c>
      <c r="F5" s="452"/>
      <c r="G5" s="453"/>
      <c r="H5" s="96">
        <v>0.25</v>
      </c>
      <c r="I5" s="110">
        <v>1</v>
      </c>
      <c r="J5" s="444"/>
      <c r="K5" s="445"/>
      <c r="L5" s="446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16.5" customHeight="1">
      <c r="A6" s="437"/>
      <c r="B6" s="435"/>
      <c r="C6" s="435"/>
      <c r="D6" s="436"/>
      <c r="E6" s="454"/>
      <c r="F6" s="452"/>
      <c r="G6" s="453"/>
      <c r="H6" s="96">
        <v>0.5</v>
      </c>
      <c r="I6" s="110">
        <v>1</v>
      </c>
      <c r="J6" s="444"/>
      <c r="K6" s="445"/>
      <c r="L6" s="446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16.5" customHeight="1">
      <c r="A7" s="437"/>
      <c r="B7" s="435"/>
      <c r="C7" s="435"/>
      <c r="D7" s="436"/>
      <c r="E7" s="454"/>
      <c r="F7" s="452"/>
      <c r="G7" s="453"/>
      <c r="H7" s="96">
        <v>1</v>
      </c>
      <c r="I7" s="110">
        <v>1</v>
      </c>
      <c r="J7" s="444"/>
      <c r="K7" s="445"/>
      <c r="L7" s="446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16.5" customHeight="1" thickBot="1">
      <c r="A8" s="438"/>
      <c r="B8" s="439"/>
      <c r="C8" s="439"/>
      <c r="D8" s="440"/>
      <c r="E8" s="455"/>
      <c r="F8" s="456"/>
      <c r="G8" s="457"/>
      <c r="H8" s="131">
        <v>2</v>
      </c>
      <c r="I8" s="132">
        <v>1</v>
      </c>
      <c r="J8" s="447"/>
      <c r="K8" s="448"/>
      <c r="L8" s="449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40" s="43" customFormat="1" ht="4.5" customHeight="1">
      <c r="A9" s="42"/>
      <c r="B9" s="42"/>
      <c r="C9" s="42"/>
      <c r="D9" s="55"/>
      <c r="E9" s="55"/>
      <c r="F9" s="42"/>
      <c r="G9" s="67"/>
      <c r="H9" s="67"/>
      <c r="I9" s="67"/>
      <c r="J9" s="42"/>
      <c r="K9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AN9"/>
    </row>
    <row r="10" spans="1:10" ht="3" customHeight="1" thickBot="1">
      <c r="A10" s="62"/>
      <c r="B10" s="62"/>
      <c r="C10" s="62"/>
      <c r="D10" s="64"/>
      <c r="E10" s="64"/>
      <c r="F10" s="63"/>
      <c r="G10" s="68"/>
      <c r="H10" s="68"/>
      <c r="I10" s="68"/>
      <c r="J10" s="62"/>
    </row>
    <row r="11" spans="1:37" ht="18" customHeight="1">
      <c r="A11" s="431" t="s">
        <v>27</v>
      </c>
      <c r="B11" s="462" t="s">
        <v>22</v>
      </c>
      <c r="C11" s="395" t="s">
        <v>19</v>
      </c>
      <c r="D11" s="389" t="s">
        <v>34</v>
      </c>
      <c r="E11" s="389" t="s">
        <v>35</v>
      </c>
      <c r="F11" s="391" t="s">
        <v>45</v>
      </c>
      <c r="G11" s="391" t="s">
        <v>45</v>
      </c>
      <c r="H11" s="391" t="s">
        <v>45</v>
      </c>
      <c r="I11" s="391" t="s">
        <v>45</v>
      </c>
      <c r="J11" s="391" t="s">
        <v>45</v>
      </c>
      <c r="K11" s="391" t="s">
        <v>45</v>
      </c>
      <c r="L11" s="391" t="s">
        <v>63</v>
      </c>
      <c r="M11" s="62"/>
      <c r="N11" s="111"/>
      <c r="O11" s="111"/>
      <c r="P11" s="111"/>
      <c r="Q11" s="111"/>
      <c r="R11" s="111" t="s">
        <v>39</v>
      </c>
      <c r="S11" s="111"/>
      <c r="T11" s="111"/>
      <c r="U11" s="111"/>
      <c r="V11" s="62"/>
      <c r="W11" s="459" t="s">
        <v>21</v>
      </c>
      <c r="X11" s="395" t="s">
        <v>23</v>
      </c>
      <c r="Y11" s="395" t="s">
        <v>24</v>
      </c>
      <c r="Z11" s="395" t="s">
        <v>23</v>
      </c>
      <c r="AA11" s="395" t="s">
        <v>24</v>
      </c>
      <c r="AB11" s="395" t="s">
        <v>23</v>
      </c>
      <c r="AC11" s="395" t="s">
        <v>24</v>
      </c>
      <c r="AD11" s="395" t="s">
        <v>23</v>
      </c>
      <c r="AE11" s="395" t="s">
        <v>24</v>
      </c>
      <c r="AF11" s="395" t="s">
        <v>23</v>
      </c>
      <c r="AG11" s="395" t="s">
        <v>24</v>
      </c>
      <c r="AH11" s="395" t="s">
        <v>23</v>
      </c>
      <c r="AI11" s="395" t="s">
        <v>24</v>
      </c>
      <c r="AJ11" s="395" t="s">
        <v>23</v>
      </c>
      <c r="AK11" s="423" t="s">
        <v>24</v>
      </c>
    </row>
    <row r="12" spans="1:37" ht="18" customHeight="1">
      <c r="A12" s="432"/>
      <c r="B12" s="463"/>
      <c r="C12" s="421"/>
      <c r="D12" s="450"/>
      <c r="E12" s="450"/>
      <c r="F12" s="428"/>
      <c r="G12" s="428"/>
      <c r="H12" s="428"/>
      <c r="I12" s="428"/>
      <c r="J12" s="428"/>
      <c r="K12" s="428"/>
      <c r="L12" s="428"/>
      <c r="M12" s="62"/>
      <c r="N12" s="112"/>
      <c r="O12" s="111"/>
      <c r="P12" s="111"/>
      <c r="Q12" s="458" t="s">
        <v>38</v>
      </c>
      <c r="R12" s="458"/>
      <c r="S12" s="458"/>
      <c r="T12" s="458"/>
      <c r="U12" s="111"/>
      <c r="V12" s="62"/>
      <c r="W12" s="460"/>
      <c r="X12" s="421"/>
      <c r="Y12" s="422"/>
      <c r="Z12" s="421"/>
      <c r="AA12" s="422"/>
      <c r="AB12" s="421"/>
      <c r="AC12" s="422"/>
      <c r="AD12" s="421"/>
      <c r="AE12" s="422"/>
      <c r="AF12" s="421"/>
      <c r="AG12" s="422"/>
      <c r="AH12" s="421"/>
      <c r="AI12" s="422"/>
      <c r="AJ12" s="421"/>
      <c r="AK12" s="424"/>
    </row>
    <row r="13" spans="1:37" ht="15" customHeight="1" thickBot="1">
      <c r="A13" s="433"/>
      <c r="B13" s="464"/>
      <c r="C13" s="396"/>
      <c r="D13" s="390"/>
      <c r="E13" s="390"/>
      <c r="F13" s="102">
        <f>H2</f>
        <v>0.03125</v>
      </c>
      <c r="G13" s="102">
        <f>H3</f>
        <v>0.0625</v>
      </c>
      <c r="H13" s="102">
        <f>H4</f>
        <v>0.125</v>
      </c>
      <c r="I13" s="102">
        <f>H5</f>
        <v>0.25</v>
      </c>
      <c r="J13" s="102">
        <f>H6</f>
        <v>0.5</v>
      </c>
      <c r="K13" s="102">
        <f>H7</f>
        <v>1</v>
      </c>
      <c r="L13" s="102">
        <f>H8</f>
        <v>2</v>
      </c>
      <c r="M13" s="105"/>
      <c r="N13" s="112" t="s">
        <v>16</v>
      </c>
      <c r="O13" s="113">
        <f>N14</f>
        <v>0.031</v>
      </c>
      <c r="P13" s="113">
        <f>N15</f>
        <v>0.063</v>
      </c>
      <c r="Q13" s="112">
        <v>0.125</v>
      </c>
      <c r="R13" s="112">
        <f>N17</f>
        <v>0.25</v>
      </c>
      <c r="S13" s="112">
        <v>0.5</v>
      </c>
      <c r="T13" s="112">
        <v>1</v>
      </c>
      <c r="U13" s="112">
        <v>2</v>
      </c>
      <c r="V13" s="105"/>
      <c r="W13" s="461"/>
      <c r="X13" s="120">
        <f>H2</f>
        <v>0.03125</v>
      </c>
      <c r="Y13" s="120">
        <f>X13</f>
        <v>0.03125</v>
      </c>
      <c r="Z13" s="120">
        <f>H3</f>
        <v>0.0625</v>
      </c>
      <c r="AA13" s="120">
        <f>H3</f>
        <v>0.0625</v>
      </c>
      <c r="AB13" s="120">
        <f>H4</f>
        <v>0.125</v>
      </c>
      <c r="AC13" s="120">
        <f>H4</f>
        <v>0.125</v>
      </c>
      <c r="AD13" s="120">
        <f>H5</f>
        <v>0.25</v>
      </c>
      <c r="AE13" s="120">
        <f>H5</f>
        <v>0.25</v>
      </c>
      <c r="AF13" s="120">
        <f>H6</f>
        <v>0.5</v>
      </c>
      <c r="AG13" s="120">
        <f>H6</f>
        <v>0.5</v>
      </c>
      <c r="AH13" s="120">
        <f>H7</f>
        <v>1</v>
      </c>
      <c r="AI13" s="120">
        <f>H7</f>
        <v>1</v>
      </c>
      <c r="AJ13" s="120">
        <f>H8</f>
        <v>2</v>
      </c>
      <c r="AK13" s="222">
        <f>H8</f>
        <v>2</v>
      </c>
    </row>
    <row r="14" spans="1:40" s="43" customFormat="1" ht="18" customHeight="1">
      <c r="A14" s="230" t="s">
        <v>87</v>
      </c>
      <c r="B14" s="231"/>
      <c r="C14" s="291">
        <v>11</v>
      </c>
      <c r="D14" s="288"/>
      <c r="E14" s="232" t="e">
        <f>Laser!E8</f>
        <v>#DIV/0!</v>
      </c>
      <c r="F14" s="122" t="e">
        <f aca="true" t="shared" si="0" ref="F14:F45">X14+Y14*$O$24/$O$14</f>
        <v>#DIV/0!</v>
      </c>
      <c r="G14" s="123" t="e">
        <f>Z14+AA14*$P$25/$P$15</f>
        <v>#DIV/0!</v>
      </c>
      <c r="H14" s="99" t="e">
        <f aca="true" t="shared" si="1" ref="H14:H45">AB14+AC14*$Q$26/$Q$16</f>
        <v>#DIV/0!</v>
      </c>
      <c r="I14" s="99" t="e">
        <f aca="true" t="shared" si="2" ref="I14:I45">AD14+AE14*$R$27/$R$17</f>
        <v>#DIV/0!</v>
      </c>
      <c r="J14" s="99" t="e">
        <f>AF14+AG14*$S$28/$S$18</f>
        <v>#DIV/0!</v>
      </c>
      <c r="K14" s="99" t="e">
        <f>AH14+AI14*$T$29/$T$19</f>
        <v>#DIV/0!</v>
      </c>
      <c r="L14" s="99" t="e">
        <f>AJ14+AK14*$U$30/$U$20</f>
        <v>#DIV/0!</v>
      </c>
      <c r="M14" s="56"/>
      <c r="N14" s="112">
        <v>0.031</v>
      </c>
      <c r="O14" s="114" t="e">
        <f>SUM(Laser!E8:E31)</f>
        <v>#DIV/0!</v>
      </c>
      <c r="P14" s="115"/>
      <c r="Q14" s="115"/>
      <c r="R14" s="115"/>
      <c r="S14" s="115"/>
      <c r="T14" s="115"/>
      <c r="U14" s="115"/>
      <c r="V14" s="56"/>
      <c r="W14" s="220">
        <v>0.00048828125</v>
      </c>
      <c r="X14" s="89">
        <f>IF(W14&lt;$H$2,0,Sieving!D8*100/('Sample Data'!$D$25+Sieving!$D$68))</f>
        <v>0</v>
      </c>
      <c r="Y14" s="89" t="e">
        <f>IF(W14&lt;$H$2,E14,0)</f>
        <v>#DIV/0!</v>
      </c>
      <c r="Z14" s="89">
        <f>IF(W14&lt;$H$3,0,Sieving!D8*100/('Sample Data'!$D$25+Sieving!$D$68))</f>
        <v>0</v>
      </c>
      <c r="AA14" s="89" t="e">
        <f>IF(W14&lt;$H$3,E14,0)</f>
        <v>#DIV/0!</v>
      </c>
      <c r="AB14" s="89">
        <f>IF(W14&lt;$H$4,0,Sieving!D8*100/('Sample Data'!$D$25+Sieving!$D$68))</f>
        <v>0</v>
      </c>
      <c r="AC14" s="89" t="e">
        <f>IF(W14&lt;$H$4,E14,0)</f>
        <v>#DIV/0!</v>
      </c>
      <c r="AD14" s="89">
        <f>IF(W14&lt;$H$5,0,Sieving!D8*100/('Sample Data'!$D$25+Sieving!$D$68))</f>
        <v>0</v>
      </c>
      <c r="AE14" s="89" t="e">
        <f>IF($W14&lt;$H$5,E14,0)</f>
        <v>#DIV/0!</v>
      </c>
      <c r="AF14" s="89">
        <f>IF($W14&lt;$H$6,0,Sieving!D8*100/('Sample Data'!$D$25+Sieving!$D$68))</f>
        <v>0</v>
      </c>
      <c r="AG14" s="89" t="e">
        <f>IF($W14&lt;$H$6,E14,0)</f>
        <v>#DIV/0!</v>
      </c>
      <c r="AH14" s="89">
        <f>IF($W14&lt;$H$7,0,Sieving!D8*100/('Sample Data'!$D$25+Sieving!$D$68))</f>
        <v>0</v>
      </c>
      <c r="AI14" s="89" t="e">
        <f>IF($W14&lt;$H$7,E14,0)</f>
        <v>#DIV/0!</v>
      </c>
      <c r="AJ14" s="89">
        <f>IF($W14&lt;$H$8,0,Sieving!D8*100/('Sample Data'!$D$25+Sieving!$D$68))</f>
        <v>0</v>
      </c>
      <c r="AK14" s="237" t="e">
        <f>IF($W14&lt;$H$8,E14,0)</f>
        <v>#DIV/0!</v>
      </c>
      <c r="AN14"/>
    </row>
    <row r="15" spans="1:37" ht="18" customHeight="1">
      <c r="A15" s="51" t="s">
        <v>88</v>
      </c>
      <c r="B15" s="53"/>
      <c r="C15" s="292">
        <v>10.75</v>
      </c>
      <c r="D15" s="289"/>
      <c r="E15" s="233" t="e">
        <f>Laser!E9</f>
        <v>#DIV/0!</v>
      </c>
      <c r="F15" s="122" t="e">
        <f t="shared" si="0"/>
        <v>#DIV/0!</v>
      </c>
      <c r="G15" s="123" t="e">
        <f aca="true" t="shared" si="3" ref="G15:G45">Z15+AA15*$P$25/$P$15</f>
        <v>#DIV/0!</v>
      </c>
      <c r="H15" s="99" t="e">
        <f t="shared" si="1"/>
        <v>#DIV/0!</v>
      </c>
      <c r="I15" s="99" t="e">
        <f t="shared" si="2"/>
        <v>#DIV/0!</v>
      </c>
      <c r="J15" s="99" t="e">
        <f aca="true" t="shared" si="4" ref="J15:J57">AF15+AG15*$S$28/$S$18</f>
        <v>#DIV/0!</v>
      </c>
      <c r="K15" s="99" t="e">
        <f aca="true" t="shared" si="5" ref="K15:K57">AH15+AI15*$T$29/$T$19</f>
        <v>#DIV/0!</v>
      </c>
      <c r="L15" s="99" t="e">
        <f aca="true" t="shared" si="6" ref="L15:L57">AJ15+AK15*$U$30/$U$20</f>
        <v>#DIV/0!</v>
      </c>
      <c r="M15" s="56"/>
      <c r="N15" s="114">
        <v>0.063</v>
      </c>
      <c r="O15" s="115"/>
      <c r="P15" s="115" t="e">
        <f>SUM(Laser!E8:E35)</f>
        <v>#DIV/0!</v>
      </c>
      <c r="Q15" s="115"/>
      <c r="R15" s="115"/>
      <c r="S15" s="115"/>
      <c r="T15" s="115"/>
      <c r="U15" s="115"/>
      <c r="V15" s="56"/>
      <c r="W15" s="221">
        <v>0.0005806675366224227</v>
      </c>
      <c r="X15" s="89">
        <f>IF(W15&lt;$H$2,0,Sieving!D9*100/('Sample Data'!$D$25+Sieving!$D$68))</f>
        <v>0</v>
      </c>
      <c r="Y15" s="89" t="e">
        <f aca="true" t="shared" si="7" ref="Y15:Y73">IF(W15&lt;$H$2,E15,0)</f>
        <v>#DIV/0!</v>
      </c>
      <c r="Z15" s="89">
        <f>IF(W15&lt;$H$3,0,Sieving!D9*100/('Sample Data'!$D$25+Sieving!$D$68))</f>
        <v>0</v>
      </c>
      <c r="AA15" s="89" t="e">
        <f aca="true" t="shared" si="8" ref="AA15:AA73">IF(W15&lt;$H$3,E15,0)</f>
        <v>#DIV/0!</v>
      </c>
      <c r="AB15" s="89">
        <f>IF(W15&lt;$H$4,0,Sieving!D9*100/('Sample Data'!$D$25+Sieving!$D$68))</f>
        <v>0</v>
      </c>
      <c r="AC15" s="89" t="e">
        <f aca="true" t="shared" si="9" ref="AC15:AC73">IF(W15&lt;$H$4,E15,0)</f>
        <v>#DIV/0!</v>
      </c>
      <c r="AD15" s="89">
        <f>IF(W15&lt;$H$5,0,Sieving!D9*100/('Sample Data'!$D$25+Sieving!$D$68))</f>
        <v>0</v>
      </c>
      <c r="AE15" s="89" t="e">
        <f aca="true" t="shared" si="10" ref="AE15:AE73">IF($W15&lt;$H$5,E15,0)</f>
        <v>#DIV/0!</v>
      </c>
      <c r="AF15" s="89">
        <f>IF($W15&lt;$H$6,0,Sieving!D9*100/('Sample Data'!$D$25+Sieving!$D$68))</f>
        <v>0</v>
      </c>
      <c r="AG15" s="89" t="e">
        <f aca="true" t="shared" si="11" ref="AG15:AG73">IF($W15&lt;$H$6,E15,0)</f>
        <v>#DIV/0!</v>
      </c>
      <c r="AH15" s="89">
        <f>IF($W15&lt;$H$7,0,Sieving!D9*100/('Sample Data'!$D$25+Sieving!$D$68))</f>
        <v>0</v>
      </c>
      <c r="AI15" s="89" t="e">
        <f aca="true" t="shared" si="12" ref="AI15:AI73">IF($W15&lt;$H$7,E15,0)</f>
        <v>#DIV/0!</v>
      </c>
      <c r="AJ15" s="89">
        <f>IF($W15&lt;$H$8,0,Sieving!D9*100/('Sample Data'!$D$25+Sieving!$D$68))</f>
        <v>0</v>
      </c>
      <c r="AK15" s="237" t="e">
        <f aca="true" t="shared" si="13" ref="AK15:AK73">IF($W15&lt;$H$8,E15,0)</f>
        <v>#DIV/0!</v>
      </c>
    </row>
    <row r="16" spans="1:37" ht="18" customHeight="1">
      <c r="A16" s="51" t="s">
        <v>106</v>
      </c>
      <c r="B16" s="53"/>
      <c r="C16" s="292">
        <v>10.5</v>
      </c>
      <c r="D16" s="289"/>
      <c r="E16" s="233" t="e">
        <f>Laser!E10</f>
        <v>#DIV/0!</v>
      </c>
      <c r="F16" s="122" t="e">
        <f t="shared" si="0"/>
        <v>#DIV/0!</v>
      </c>
      <c r="G16" s="123" t="e">
        <f t="shared" si="3"/>
        <v>#DIV/0!</v>
      </c>
      <c r="H16" s="99" t="e">
        <f t="shared" si="1"/>
        <v>#DIV/0!</v>
      </c>
      <c r="I16" s="99" t="e">
        <f t="shared" si="2"/>
        <v>#DIV/0!</v>
      </c>
      <c r="J16" s="99" t="e">
        <f t="shared" si="4"/>
        <v>#DIV/0!</v>
      </c>
      <c r="K16" s="99" t="e">
        <f t="shared" si="5"/>
        <v>#DIV/0!</v>
      </c>
      <c r="L16" s="99" t="e">
        <f t="shared" si="6"/>
        <v>#DIV/0!</v>
      </c>
      <c r="M16" s="56"/>
      <c r="N16" s="114">
        <v>0.125</v>
      </c>
      <c r="O16" s="115"/>
      <c r="P16" s="115"/>
      <c r="Q16" s="115" t="e">
        <f>SUM(Laser!E8:E39)</f>
        <v>#DIV/0!</v>
      </c>
      <c r="R16" s="115"/>
      <c r="S16" s="115"/>
      <c r="T16" s="115"/>
      <c r="U16" s="115"/>
      <c r="V16" s="56"/>
      <c r="W16" s="221">
        <v>0.0006905339660024878</v>
      </c>
      <c r="X16" s="89">
        <f>IF(W16&lt;$H$2,0,Sieving!D10*100/('Sample Data'!$D$25+Sieving!$D$68))</f>
        <v>0</v>
      </c>
      <c r="Y16" s="89" t="e">
        <f t="shared" si="7"/>
        <v>#DIV/0!</v>
      </c>
      <c r="Z16" s="89">
        <f>IF(W16&lt;$H$3,0,Sieving!D10*100/('Sample Data'!$D$25+Sieving!$D$68))</f>
        <v>0</v>
      </c>
      <c r="AA16" s="89" t="e">
        <f t="shared" si="8"/>
        <v>#DIV/0!</v>
      </c>
      <c r="AB16" s="89">
        <f>IF(W16&lt;$H$4,0,Sieving!D10*100/('Sample Data'!$D$25+Sieving!$D$68))</f>
        <v>0</v>
      </c>
      <c r="AC16" s="89" t="e">
        <f t="shared" si="9"/>
        <v>#DIV/0!</v>
      </c>
      <c r="AD16" s="89">
        <f>IF(W16&lt;$H$5,0,Sieving!D10*100/('Sample Data'!$D$25+Sieving!$D$68))</f>
        <v>0</v>
      </c>
      <c r="AE16" s="89" t="e">
        <f t="shared" si="10"/>
        <v>#DIV/0!</v>
      </c>
      <c r="AF16" s="89">
        <f>IF($W16&lt;$H$6,0,Sieving!D10*100/('Sample Data'!$D$25+Sieving!$D$68))</f>
        <v>0</v>
      </c>
      <c r="AG16" s="89" t="e">
        <f t="shared" si="11"/>
        <v>#DIV/0!</v>
      </c>
      <c r="AH16" s="89">
        <f>IF($W16&lt;$H$7,0,Sieving!D10*100/('Sample Data'!$D$25+Sieving!$D$68))</f>
        <v>0</v>
      </c>
      <c r="AI16" s="89" t="e">
        <f t="shared" si="12"/>
        <v>#DIV/0!</v>
      </c>
      <c r="AJ16" s="89">
        <f>IF($W16&lt;$H$8,0,Sieving!D10*100/('Sample Data'!$D$25+Sieving!$D$68))</f>
        <v>0</v>
      </c>
      <c r="AK16" s="237" t="e">
        <f t="shared" si="13"/>
        <v>#DIV/0!</v>
      </c>
    </row>
    <row r="17" spans="1:37" ht="18" customHeight="1">
      <c r="A17" s="51" t="s">
        <v>105</v>
      </c>
      <c r="B17" s="53"/>
      <c r="C17" s="292">
        <v>10.25</v>
      </c>
      <c r="D17" s="289"/>
      <c r="E17" s="233" t="e">
        <f>Laser!E11</f>
        <v>#DIV/0!</v>
      </c>
      <c r="F17" s="122" t="e">
        <f t="shared" si="0"/>
        <v>#DIV/0!</v>
      </c>
      <c r="G17" s="123" t="e">
        <f t="shared" si="3"/>
        <v>#DIV/0!</v>
      </c>
      <c r="H17" s="99" t="e">
        <f t="shared" si="1"/>
        <v>#DIV/0!</v>
      </c>
      <c r="I17" s="99" t="e">
        <f t="shared" si="2"/>
        <v>#DIV/0!</v>
      </c>
      <c r="J17" s="99" t="e">
        <f t="shared" si="4"/>
        <v>#DIV/0!</v>
      </c>
      <c r="K17" s="99" t="e">
        <f t="shared" si="5"/>
        <v>#DIV/0!</v>
      </c>
      <c r="L17" s="99" t="e">
        <f t="shared" si="6"/>
        <v>#DIV/0!</v>
      </c>
      <c r="M17" s="56"/>
      <c r="N17" s="114">
        <v>0.25</v>
      </c>
      <c r="O17" s="115"/>
      <c r="P17" s="115"/>
      <c r="Q17" s="115"/>
      <c r="R17" s="115" t="e">
        <f>SUM(Laser!E8:E43)</f>
        <v>#DIV/0!</v>
      </c>
      <c r="S17" s="115"/>
      <c r="T17" s="115"/>
      <c r="U17" s="115"/>
      <c r="V17" s="56"/>
      <c r="W17" s="221">
        <v>0.0008211879055212059</v>
      </c>
      <c r="X17" s="89">
        <f>IF(W17&lt;$H$2,0,Sieving!D11*100/('Sample Data'!$D$25+Sieving!$D$68))</f>
        <v>0</v>
      </c>
      <c r="Y17" s="89" t="e">
        <f t="shared" si="7"/>
        <v>#DIV/0!</v>
      </c>
      <c r="Z17" s="89">
        <f>IF(W17&lt;$H$3,0,Sieving!D11*100/('Sample Data'!$D$25+Sieving!$D$68))</f>
        <v>0</v>
      </c>
      <c r="AA17" s="89" t="e">
        <f t="shared" si="8"/>
        <v>#DIV/0!</v>
      </c>
      <c r="AB17" s="89">
        <f>IF(W17&lt;$H$4,0,Sieving!D11*100/('Sample Data'!$D$25+Sieving!$D$68))</f>
        <v>0</v>
      </c>
      <c r="AC17" s="89" t="e">
        <f t="shared" si="9"/>
        <v>#DIV/0!</v>
      </c>
      <c r="AD17" s="89">
        <f>IF(W17&lt;$H$5,0,Sieving!D11*100/('Sample Data'!$D$25+Sieving!$D$68))</f>
        <v>0</v>
      </c>
      <c r="AE17" s="89" t="e">
        <f t="shared" si="10"/>
        <v>#DIV/0!</v>
      </c>
      <c r="AF17" s="89">
        <f>IF($W17&lt;$H$6,0,Sieving!D11*100/('Sample Data'!$D$25+Sieving!$D$68))</f>
        <v>0</v>
      </c>
      <c r="AG17" s="89" t="e">
        <f t="shared" si="11"/>
        <v>#DIV/0!</v>
      </c>
      <c r="AH17" s="89">
        <f>IF($W17&lt;$H$7,0,Sieving!D11*100/('Sample Data'!$D$25+Sieving!$D$68))</f>
        <v>0</v>
      </c>
      <c r="AI17" s="89" t="e">
        <f t="shared" si="12"/>
        <v>#DIV/0!</v>
      </c>
      <c r="AJ17" s="89">
        <f>IF($W17&lt;$H$8,0,Sieving!D11*100/('Sample Data'!$D$25+Sieving!$D$68))</f>
        <v>0</v>
      </c>
      <c r="AK17" s="237" t="e">
        <f t="shared" si="13"/>
        <v>#DIV/0!</v>
      </c>
    </row>
    <row r="18" spans="1:37" ht="18" customHeight="1">
      <c r="A18" s="51" t="s">
        <v>89</v>
      </c>
      <c r="B18" s="53"/>
      <c r="C18" s="292">
        <v>10</v>
      </c>
      <c r="D18" s="289"/>
      <c r="E18" s="233" t="e">
        <f>Laser!E12</f>
        <v>#DIV/0!</v>
      </c>
      <c r="F18" s="122" t="e">
        <f t="shared" si="0"/>
        <v>#DIV/0!</v>
      </c>
      <c r="G18" s="123" t="e">
        <f t="shared" si="3"/>
        <v>#DIV/0!</v>
      </c>
      <c r="H18" s="99" t="e">
        <f t="shared" si="1"/>
        <v>#DIV/0!</v>
      </c>
      <c r="I18" s="99" t="e">
        <f t="shared" si="2"/>
        <v>#DIV/0!</v>
      </c>
      <c r="J18" s="99" t="e">
        <f t="shared" si="4"/>
        <v>#DIV/0!</v>
      </c>
      <c r="K18" s="99" t="e">
        <f t="shared" si="5"/>
        <v>#DIV/0!</v>
      </c>
      <c r="L18" s="99" t="e">
        <f t="shared" si="6"/>
        <v>#DIV/0!</v>
      </c>
      <c r="M18" s="56"/>
      <c r="N18" s="114">
        <v>0.5</v>
      </c>
      <c r="O18" s="115"/>
      <c r="P18" s="115"/>
      <c r="Q18" s="115"/>
      <c r="R18" s="115"/>
      <c r="S18" s="115" t="e">
        <f>SUM(Laser!E8:E47)</f>
        <v>#DIV/0!</v>
      </c>
      <c r="T18" s="115"/>
      <c r="U18" s="115"/>
      <c r="V18" s="56"/>
      <c r="W18" s="221">
        <v>0.0009765625</v>
      </c>
      <c r="X18" s="89">
        <f>IF(W18&lt;$H$2,0,Sieving!D12*100/('Sample Data'!$D$25+Sieving!$D$68))</f>
        <v>0</v>
      </c>
      <c r="Y18" s="89" t="e">
        <f t="shared" si="7"/>
        <v>#DIV/0!</v>
      </c>
      <c r="Z18" s="89">
        <f>IF(W18&lt;$H$3,0,Sieving!D12*100/('Sample Data'!$D$25+Sieving!$D$68))</f>
        <v>0</v>
      </c>
      <c r="AA18" s="89" t="e">
        <f t="shared" si="8"/>
        <v>#DIV/0!</v>
      </c>
      <c r="AB18" s="89">
        <f>IF(W18&lt;$H$4,0,Sieving!D12*100/('Sample Data'!$D$25+Sieving!$D$68))</f>
        <v>0</v>
      </c>
      <c r="AC18" s="89" t="e">
        <f t="shared" si="9"/>
        <v>#DIV/0!</v>
      </c>
      <c r="AD18" s="89">
        <f>IF(W18&lt;$H$5,0,Sieving!D12*100/('Sample Data'!$D$25+Sieving!$D$68))</f>
        <v>0</v>
      </c>
      <c r="AE18" s="89" t="e">
        <f t="shared" si="10"/>
        <v>#DIV/0!</v>
      </c>
      <c r="AF18" s="89">
        <f>IF($W18&lt;$H$6,0,Sieving!D12*100/('Sample Data'!$D$25+Sieving!$D$68))</f>
        <v>0</v>
      </c>
      <c r="AG18" s="89" t="e">
        <f t="shared" si="11"/>
        <v>#DIV/0!</v>
      </c>
      <c r="AH18" s="89">
        <f>IF($W18&lt;$H$7,0,Sieving!D12*100/('Sample Data'!$D$25+Sieving!$D$68))</f>
        <v>0</v>
      </c>
      <c r="AI18" s="89" t="e">
        <f t="shared" si="12"/>
        <v>#DIV/0!</v>
      </c>
      <c r="AJ18" s="89">
        <f>IF($W18&lt;$H$8,0,Sieving!D12*100/('Sample Data'!$D$25+Sieving!$D$68))</f>
        <v>0</v>
      </c>
      <c r="AK18" s="237" t="e">
        <f t="shared" si="13"/>
        <v>#DIV/0!</v>
      </c>
    </row>
    <row r="19" spans="1:37" ht="18" customHeight="1">
      <c r="A19" s="51" t="s">
        <v>90</v>
      </c>
      <c r="B19" s="53"/>
      <c r="C19" s="292">
        <v>9.75</v>
      </c>
      <c r="D19" s="289"/>
      <c r="E19" s="233" t="e">
        <f>Laser!E13</f>
        <v>#DIV/0!</v>
      </c>
      <c r="F19" s="122" t="e">
        <f t="shared" si="0"/>
        <v>#DIV/0!</v>
      </c>
      <c r="G19" s="123" t="e">
        <f t="shared" si="3"/>
        <v>#DIV/0!</v>
      </c>
      <c r="H19" s="99" t="e">
        <f t="shared" si="1"/>
        <v>#DIV/0!</v>
      </c>
      <c r="I19" s="99" t="e">
        <f t="shared" si="2"/>
        <v>#DIV/0!</v>
      </c>
      <c r="J19" s="99" t="e">
        <f t="shared" si="4"/>
        <v>#DIV/0!</v>
      </c>
      <c r="K19" s="99" t="e">
        <f t="shared" si="5"/>
        <v>#DIV/0!</v>
      </c>
      <c r="L19" s="99" t="e">
        <f t="shared" si="6"/>
        <v>#DIV/0!</v>
      </c>
      <c r="M19" s="56"/>
      <c r="N19" s="114">
        <v>1</v>
      </c>
      <c r="O19" s="115"/>
      <c r="P19" s="115"/>
      <c r="Q19" s="115"/>
      <c r="R19" s="115"/>
      <c r="S19" s="115"/>
      <c r="T19" s="115" t="e">
        <f>SUM(Laser!E8:E51)</f>
        <v>#DIV/0!</v>
      </c>
      <c r="U19" s="115"/>
      <c r="V19" s="56"/>
      <c r="W19" s="221">
        <v>0.0011613350732448454</v>
      </c>
      <c r="X19" s="89">
        <f>IF(W19&lt;$H$2,0,Sieving!D13*100/('Sample Data'!$D$25+Sieving!$D$68))</f>
        <v>0</v>
      </c>
      <c r="Y19" s="89" t="e">
        <f t="shared" si="7"/>
        <v>#DIV/0!</v>
      </c>
      <c r="Z19" s="89">
        <f>IF(W19&lt;$H$3,0,Sieving!D13*100/('Sample Data'!$D$25+Sieving!$D$68))</f>
        <v>0</v>
      </c>
      <c r="AA19" s="89" t="e">
        <f t="shared" si="8"/>
        <v>#DIV/0!</v>
      </c>
      <c r="AB19" s="89">
        <f>IF(W19&lt;$H$4,0,Sieving!D13*100/('Sample Data'!$D$25+Sieving!$D$68))</f>
        <v>0</v>
      </c>
      <c r="AC19" s="89" t="e">
        <f t="shared" si="9"/>
        <v>#DIV/0!</v>
      </c>
      <c r="AD19" s="89">
        <f>IF(W19&lt;$H$5,0,Sieving!D13*100/('Sample Data'!$D$25+Sieving!$D$68))</f>
        <v>0</v>
      </c>
      <c r="AE19" s="89" t="e">
        <f t="shared" si="10"/>
        <v>#DIV/0!</v>
      </c>
      <c r="AF19" s="89">
        <f>IF($W19&lt;$H$6,0,Sieving!D13*100/('Sample Data'!$D$25+Sieving!$D$68))</f>
        <v>0</v>
      </c>
      <c r="AG19" s="89" t="e">
        <f t="shared" si="11"/>
        <v>#DIV/0!</v>
      </c>
      <c r="AH19" s="89">
        <f>IF($W19&lt;$H$7,0,Sieving!D13*100/('Sample Data'!$D$25+Sieving!$D$68))</f>
        <v>0</v>
      </c>
      <c r="AI19" s="89" t="e">
        <f t="shared" si="12"/>
        <v>#DIV/0!</v>
      </c>
      <c r="AJ19" s="89">
        <f>IF($W19&lt;$H$8,0,Sieving!D13*100/('Sample Data'!$D$25+Sieving!$D$68))</f>
        <v>0</v>
      </c>
      <c r="AK19" s="237" t="e">
        <f t="shared" si="13"/>
        <v>#DIV/0!</v>
      </c>
    </row>
    <row r="20" spans="1:37" ht="18" customHeight="1">
      <c r="A20" s="51" t="s">
        <v>91</v>
      </c>
      <c r="B20" s="53"/>
      <c r="C20" s="292">
        <v>9.5</v>
      </c>
      <c r="D20" s="289"/>
      <c r="E20" s="233" t="e">
        <f>Laser!E14</f>
        <v>#DIV/0!</v>
      </c>
      <c r="F20" s="122" t="e">
        <f t="shared" si="0"/>
        <v>#DIV/0!</v>
      </c>
      <c r="G20" s="123" t="e">
        <f t="shared" si="3"/>
        <v>#DIV/0!</v>
      </c>
      <c r="H20" s="99" t="e">
        <f t="shared" si="1"/>
        <v>#DIV/0!</v>
      </c>
      <c r="I20" s="99" t="e">
        <f t="shared" si="2"/>
        <v>#DIV/0!</v>
      </c>
      <c r="J20" s="99" t="e">
        <f t="shared" si="4"/>
        <v>#DIV/0!</v>
      </c>
      <c r="K20" s="99" t="e">
        <f t="shared" si="5"/>
        <v>#DIV/0!</v>
      </c>
      <c r="L20" s="99" t="e">
        <f t="shared" si="6"/>
        <v>#DIV/0!</v>
      </c>
      <c r="M20" s="56"/>
      <c r="N20" s="114">
        <v>2</v>
      </c>
      <c r="O20" s="115"/>
      <c r="P20" s="115"/>
      <c r="Q20" s="115"/>
      <c r="R20" s="115"/>
      <c r="S20" s="115"/>
      <c r="T20" s="115"/>
      <c r="U20" s="115" t="e">
        <f>SUM(Laser!E8:E55)</f>
        <v>#DIV/0!</v>
      </c>
      <c r="V20" s="56"/>
      <c r="W20" s="221">
        <v>0.0013810679320049757</v>
      </c>
      <c r="X20" s="89">
        <f>IF(W20&lt;$H$2,0,Sieving!D14*100/('Sample Data'!$D$25+Sieving!$D$68))</f>
        <v>0</v>
      </c>
      <c r="Y20" s="89" t="e">
        <f t="shared" si="7"/>
        <v>#DIV/0!</v>
      </c>
      <c r="Z20" s="89">
        <f>IF(W20&lt;$H$3,0,Sieving!D14*100/('Sample Data'!$D$25+Sieving!$D$68))</f>
        <v>0</v>
      </c>
      <c r="AA20" s="89" t="e">
        <f t="shared" si="8"/>
        <v>#DIV/0!</v>
      </c>
      <c r="AB20" s="89">
        <f>IF(W20&lt;$H$4,0,Sieving!D14*100/('Sample Data'!$D$25+Sieving!$D$68))</f>
        <v>0</v>
      </c>
      <c r="AC20" s="89" t="e">
        <f t="shared" si="9"/>
        <v>#DIV/0!</v>
      </c>
      <c r="AD20" s="89">
        <f>IF(W20&lt;$H$5,0,Sieving!D14*100/('Sample Data'!$D$25+Sieving!$D$68))</f>
        <v>0</v>
      </c>
      <c r="AE20" s="89" t="e">
        <f t="shared" si="10"/>
        <v>#DIV/0!</v>
      </c>
      <c r="AF20" s="89">
        <f>IF($W20&lt;$H$6,0,Sieving!D14*100/('Sample Data'!$D$25+Sieving!$D$68))</f>
        <v>0</v>
      </c>
      <c r="AG20" s="89" t="e">
        <f t="shared" si="11"/>
        <v>#DIV/0!</v>
      </c>
      <c r="AH20" s="89">
        <f>IF($W20&lt;$H$7,0,Sieving!D14*100/('Sample Data'!$D$25+Sieving!$D$68))</f>
        <v>0</v>
      </c>
      <c r="AI20" s="89" t="e">
        <f t="shared" si="12"/>
        <v>#DIV/0!</v>
      </c>
      <c r="AJ20" s="89">
        <f>IF($W20&lt;$H$8,0,Sieving!D14*100/('Sample Data'!$D$25+Sieving!$D$68))</f>
        <v>0</v>
      </c>
      <c r="AK20" s="237" t="e">
        <f t="shared" si="13"/>
        <v>#DIV/0!</v>
      </c>
    </row>
    <row r="21" spans="1:37" ht="18" customHeight="1">
      <c r="A21" s="51" t="s">
        <v>92</v>
      </c>
      <c r="B21" s="53"/>
      <c r="C21" s="292">
        <v>9.25</v>
      </c>
      <c r="D21" s="289"/>
      <c r="E21" s="233" t="e">
        <f>Laser!E15</f>
        <v>#DIV/0!</v>
      </c>
      <c r="F21" s="122" t="e">
        <f t="shared" si="0"/>
        <v>#DIV/0!</v>
      </c>
      <c r="G21" s="123" t="e">
        <f t="shared" si="3"/>
        <v>#DIV/0!</v>
      </c>
      <c r="H21" s="99" t="e">
        <f t="shared" si="1"/>
        <v>#DIV/0!</v>
      </c>
      <c r="I21" s="99" t="e">
        <f t="shared" si="2"/>
        <v>#DIV/0!</v>
      </c>
      <c r="J21" s="99" t="e">
        <f t="shared" si="4"/>
        <v>#DIV/0!</v>
      </c>
      <c r="K21" s="99" t="e">
        <f t="shared" si="5"/>
        <v>#DIV/0!</v>
      </c>
      <c r="L21" s="99" t="e">
        <f t="shared" si="6"/>
        <v>#DIV/0!</v>
      </c>
      <c r="M21" s="56"/>
      <c r="N21" s="114"/>
      <c r="O21" s="115"/>
      <c r="P21" s="115"/>
      <c r="Q21" s="115"/>
      <c r="R21" s="115"/>
      <c r="S21" s="115"/>
      <c r="T21" s="115"/>
      <c r="U21" s="115"/>
      <c r="V21" s="56"/>
      <c r="W21" s="221">
        <v>0.0016423758110424122</v>
      </c>
      <c r="X21" s="89">
        <f>IF(W21&lt;$H$2,0,Sieving!D15*100/('Sample Data'!$D$25+Sieving!$D$68))</f>
        <v>0</v>
      </c>
      <c r="Y21" s="89" t="e">
        <f t="shared" si="7"/>
        <v>#DIV/0!</v>
      </c>
      <c r="Z21" s="89">
        <f>IF(W21&lt;$H$3,0,Sieving!D15*100/('Sample Data'!$D$25+Sieving!$D$68))</f>
        <v>0</v>
      </c>
      <c r="AA21" s="89" t="e">
        <f t="shared" si="8"/>
        <v>#DIV/0!</v>
      </c>
      <c r="AB21" s="89">
        <f>IF(W21&lt;$H$4,0,Sieving!D15*100/('Sample Data'!$D$25+Sieving!$D$68))</f>
        <v>0</v>
      </c>
      <c r="AC21" s="89" t="e">
        <f t="shared" si="9"/>
        <v>#DIV/0!</v>
      </c>
      <c r="AD21" s="89">
        <f>IF(W21&lt;$H$5,0,Sieving!D15*100/('Sample Data'!$D$25+Sieving!$D$68))</f>
        <v>0</v>
      </c>
      <c r="AE21" s="89" t="e">
        <f t="shared" si="10"/>
        <v>#DIV/0!</v>
      </c>
      <c r="AF21" s="89">
        <f>IF($W21&lt;$H$6,0,Sieving!D15*100/('Sample Data'!$D$25+Sieving!$D$68))</f>
        <v>0</v>
      </c>
      <c r="AG21" s="89" t="e">
        <f t="shared" si="11"/>
        <v>#DIV/0!</v>
      </c>
      <c r="AH21" s="89">
        <f>IF($W21&lt;$H$7,0,Sieving!D15*100/('Sample Data'!$D$25+Sieving!$D$68))</f>
        <v>0</v>
      </c>
      <c r="AI21" s="89" t="e">
        <f t="shared" si="12"/>
        <v>#DIV/0!</v>
      </c>
      <c r="AJ21" s="89">
        <f>IF($W21&lt;$H$8,0,Sieving!D15*100/('Sample Data'!$D$25+Sieving!$D$68))</f>
        <v>0</v>
      </c>
      <c r="AK21" s="237" t="e">
        <f t="shared" si="13"/>
        <v>#DIV/0!</v>
      </c>
    </row>
    <row r="22" spans="1:37" ht="18" customHeight="1">
      <c r="A22" s="51" t="s">
        <v>93</v>
      </c>
      <c r="B22" s="53"/>
      <c r="C22" s="292">
        <v>9</v>
      </c>
      <c r="D22" s="289"/>
      <c r="E22" s="233" t="e">
        <f>Laser!E16</f>
        <v>#DIV/0!</v>
      </c>
      <c r="F22" s="122" t="e">
        <f t="shared" si="0"/>
        <v>#DIV/0!</v>
      </c>
      <c r="G22" s="123" t="e">
        <f t="shared" si="3"/>
        <v>#DIV/0!</v>
      </c>
      <c r="H22" s="99" t="e">
        <f t="shared" si="1"/>
        <v>#DIV/0!</v>
      </c>
      <c r="I22" s="99" t="e">
        <f t="shared" si="2"/>
        <v>#DIV/0!</v>
      </c>
      <c r="J22" s="99" t="e">
        <f t="shared" si="4"/>
        <v>#DIV/0!</v>
      </c>
      <c r="K22" s="99" t="e">
        <f t="shared" si="5"/>
        <v>#DIV/0!</v>
      </c>
      <c r="L22" s="99" t="e">
        <f t="shared" si="6"/>
        <v>#DIV/0!</v>
      </c>
      <c r="M22" s="56"/>
      <c r="N22" s="111"/>
      <c r="O22" s="111"/>
      <c r="P22" s="111"/>
      <c r="Q22" s="111" t="s">
        <v>37</v>
      </c>
      <c r="R22" s="111"/>
      <c r="S22" s="111"/>
      <c r="T22" s="111"/>
      <c r="U22" s="111"/>
      <c r="V22" s="56"/>
      <c r="W22" s="221">
        <v>0.001953125</v>
      </c>
      <c r="X22" s="89">
        <f>IF(W22&lt;$H$2,0,Sieving!D16*100/('Sample Data'!$D$25+Sieving!$D$68))</f>
        <v>0</v>
      </c>
      <c r="Y22" s="89" t="e">
        <f t="shared" si="7"/>
        <v>#DIV/0!</v>
      </c>
      <c r="Z22" s="89">
        <f>IF(W22&lt;$H$3,0,Sieving!D16*100/('Sample Data'!$D$25+Sieving!$D$68))</f>
        <v>0</v>
      </c>
      <c r="AA22" s="89" t="e">
        <f t="shared" si="8"/>
        <v>#DIV/0!</v>
      </c>
      <c r="AB22" s="89">
        <f>IF(W22&lt;$H$4,0,Sieving!D16*100/('Sample Data'!$D$25+Sieving!$D$68))</f>
        <v>0</v>
      </c>
      <c r="AC22" s="89" t="e">
        <f t="shared" si="9"/>
        <v>#DIV/0!</v>
      </c>
      <c r="AD22" s="89">
        <f>IF(W22&lt;$H$5,0,Sieving!D16*100/('Sample Data'!$D$25+Sieving!$D$68))</f>
        <v>0</v>
      </c>
      <c r="AE22" s="89" t="e">
        <f t="shared" si="10"/>
        <v>#DIV/0!</v>
      </c>
      <c r="AF22" s="89">
        <f>IF($W22&lt;$H$6,0,Sieving!D16*100/('Sample Data'!$D$25+Sieving!$D$68))</f>
        <v>0</v>
      </c>
      <c r="AG22" s="89" t="e">
        <f t="shared" si="11"/>
        <v>#DIV/0!</v>
      </c>
      <c r="AH22" s="89">
        <f>IF($W22&lt;$H$7,0,Sieving!D16*100/('Sample Data'!$D$25+Sieving!$D$68))</f>
        <v>0</v>
      </c>
      <c r="AI22" s="89" t="e">
        <f t="shared" si="12"/>
        <v>#DIV/0!</v>
      </c>
      <c r="AJ22" s="89">
        <f>IF($W22&lt;$H$8,0,Sieving!D16*100/('Sample Data'!$D$25+Sieving!$D$68))</f>
        <v>0</v>
      </c>
      <c r="AK22" s="237" t="e">
        <f t="shared" si="13"/>
        <v>#DIV/0!</v>
      </c>
    </row>
    <row r="23" spans="1:37" ht="18" customHeight="1">
      <c r="A23" s="51" t="s">
        <v>94</v>
      </c>
      <c r="B23" s="53"/>
      <c r="C23" s="292">
        <v>8.75</v>
      </c>
      <c r="D23" s="289"/>
      <c r="E23" s="233" t="e">
        <f>Laser!E17</f>
        <v>#DIV/0!</v>
      </c>
      <c r="F23" s="122" t="e">
        <f t="shared" si="0"/>
        <v>#DIV/0!</v>
      </c>
      <c r="G23" s="123" t="e">
        <f t="shared" si="3"/>
        <v>#DIV/0!</v>
      </c>
      <c r="H23" s="99" t="e">
        <f t="shared" si="1"/>
        <v>#DIV/0!</v>
      </c>
      <c r="I23" s="99" t="e">
        <f t="shared" si="2"/>
        <v>#DIV/0!</v>
      </c>
      <c r="J23" s="99" t="e">
        <f t="shared" si="4"/>
        <v>#DIV/0!</v>
      </c>
      <c r="K23" s="99" t="e">
        <f t="shared" si="5"/>
        <v>#DIV/0!</v>
      </c>
      <c r="L23" s="99" t="e">
        <f t="shared" si="6"/>
        <v>#DIV/0!</v>
      </c>
      <c r="M23" s="56"/>
      <c r="N23" s="112" t="s">
        <v>16</v>
      </c>
      <c r="O23" s="113">
        <f>N24</f>
        <v>0.031</v>
      </c>
      <c r="P23" s="113">
        <f>N25</f>
        <v>0.063</v>
      </c>
      <c r="Q23" s="112">
        <v>0.125</v>
      </c>
      <c r="R23" s="112">
        <f>N27</f>
        <v>0.25</v>
      </c>
      <c r="S23" s="112">
        <v>0.5</v>
      </c>
      <c r="T23" s="112">
        <v>1</v>
      </c>
      <c r="U23" s="112">
        <v>2</v>
      </c>
      <c r="V23" s="56"/>
      <c r="W23" s="221">
        <v>0.002322670146489691</v>
      </c>
      <c r="X23" s="89">
        <f>IF(W23&lt;$H$2,0,Sieving!D17*100/('Sample Data'!$D$25+Sieving!$D$68))</f>
        <v>0</v>
      </c>
      <c r="Y23" s="89" t="e">
        <f t="shared" si="7"/>
        <v>#DIV/0!</v>
      </c>
      <c r="Z23" s="89">
        <f>IF(W23&lt;$H$3,0,Sieving!D17*100/('Sample Data'!$D$25+Sieving!$D$68))</f>
        <v>0</v>
      </c>
      <c r="AA23" s="89" t="e">
        <f t="shared" si="8"/>
        <v>#DIV/0!</v>
      </c>
      <c r="AB23" s="89">
        <f>IF(W23&lt;$H$4,0,Sieving!D17*100/('Sample Data'!$D$25+Sieving!$D$68))</f>
        <v>0</v>
      </c>
      <c r="AC23" s="89" t="e">
        <f t="shared" si="9"/>
        <v>#DIV/0!</v>
      </c>
      <c r="AD23" s="89">
        <f>IF(W23&lt;$H$5,0,Sieving!D17*100/('Sample Data'!$D$25+Sieving!$D$68))</f>
        <v>0</v>
      </c>
      <c r="AE23" s="89" t="e">
        <f t="shared" si="10"/>
        <v>#DIV/0!</v>
      </c>
      <c r="AF23" s="89">
        <f>IF($W23&lt;$H$6,0,Sieving!D17*100/('Sample Data'!$D$25+Sieving!$D$68))</f>
        <v>0</v>
      </c>
      <c r="AG23" s="89" t="e">
        <f t="shared" si="11"/>
        <v>#DIV/0!</v>
      </c>
      <c r="AH23" s="89">
        <f>IF($W23&lt;$H$7,0,Sieving!D17*100/('Sample Data'!$D$25+Sieving!$D$68))</f>
        <v>0</v>
      </c>
      <c r="AI23" s="89" t="e">
        <f t="shared" si="12"/>
        <v>#DIV/0!</v>
      </c>
      <c r="AJ23" s="89">
        <f>IF($W23&lt;$H$8,0,Sieving!D17*100/('Sample Data'!$D$25+Sieving!$D$68))</f>
        <v>0</v>
      </c>
      <c r="AK23" s="237" t="e">
        <f t="shared" si="13"/>
        <v>#DIV/0!</v>
      </c>
    </row>
    <row r="24" spans="1:37" ht="18" customHeight="1">
      <c r="A24" s="51" t="s">
        <v>95</v>
      </c>
      <c r="B24" s="53"/>
      <c r="C24" s="292">
        <v>8.5</v>
      </c>
      <c r="D24" s="289"/>
      <c r="E24" s="233" t="e">
        <f>Laser!E18</f>
        <v>#DIV/0!</v>
      </c>
      <c r="F24" s="122" t="e">
        <f t="shared" si="0"/>
        <v>#DIV/0!</v>
      </c>
      <c r="G24" s="123" t="e">
        <f t="shared" si="3"/>
        <v>#DIV/0!</v>
      </c>
      <c r="H24" s="99" t="e">
        <f t="shared" si="1"/>
        <v>#DIV/0!</v>
      </c>
      <c r="I24" s="99" t="e">
        <f t="shared" si="2"/>
        <v>#DIV/0!</v>
      </c>
      <c r="J24" s="99" t="e">
        <f t="shared" si="4"/>
        <v>#DIV/0!</v>
      </c>
      <c r="K24" s="99" t="e">
        <f t="shared" si="5"/>
        <v>#DIV/0!</v>
      </c>
      <c r="L24" s="99" t="e">
        <f t="shared" si="6"/>
        <v>#DIV/0!</v>
      </c>
      <c r="M24" s="56"/>
      <c r="N24" s="112">
        <v>0.031</v>
      </c>
      <c r="O24" s="115" t="e">
        <f>('Sample Data'!D25+Sieving!D31)*100/('Sample Data'!D25+Sieving!D68)</f>
        <v>#DIV/0!</v>
      </c>
      <c r="P24" s="115"/>
      <c r="Q24" s="115"/>
      <c r="R24" s="115"/>
      <c r="S24" s="115"/>
      <c r="T24" s="115"/>
      <c r="U24" s="115"/>
      <c r="V24" s="56"/>
      <c r="W24" s="221">
        <v>0.0027621358640099515</v>
      </c>
      <c r="X24" s="89">
        <f>IF(W24&lt;$H$2,0,Sieving!D18*100/('Sample Data'!$D$25+Sieving!$D$68))</f>
        <v>0</v>
      </c>
      <c r="Y24" s="89" t="e">
        <f t="shared" si="7"/>
        <v>#DIV/0!</v>
      </c>
      <c r="Z24" s="89">
        <f>IF(W24&lt;$H$3,0,Sieving!D18*100/('Sample Data'!$D$25+Sieving!$D$68))</f>
        <v>0</v>
      </c>
      <c r="AA24" s="89" t="e">
        <f t="shared" si="8"/>
        <v>#DIV/0!</v>
      </c>
      <c r="AB24" s="89">
        <f>IF(W24&lt;$H$4,0,Sieving!D18*100/('Sample Data'!$D$25+Sieving!$D$68))</f>
        <v>0</v>
      </c>
      <c r="AC24" s="89" t="e">
        <f t="shared" si="9"/>
        <v>#DIV/0!</v>
      </c>
      <c r="AD24" s="89">
        <f>IF(W24&lt;$H$5,0,Sieving!D18*100/('Sample Data'!$D$25+Sieving!$D$68))</f>
        <v>0</v>
      </c>
      <c r="AE24" s="89" t="e">
        <f t="shared" si="10"/>
        <v>#DIV/0!</v>
      </c>
      <c r="AF24" s="89">
        <f>IF($W24&lt;$H$6,0,Sieving!D18*100/('Sample Data'!$D$25+Sieving!$D$68))</f>
        <v>0</v>
      </c>
      <c r="AG24" s="89" t="e">
        <f t="shared" si="11"/>
        <v>#DIV/0!</v>
      </c>
      <c r="AH24" s="89">
        <f>IF($W24&lt;$H$7,0,Sieving!D18*100/('Sample Data'!$D$25+Sieving!$D$68))</f>
        <v>0</v>
      </c>
      <c r="AI24" s="89" t="e">
        <f t="shared" si="12"/>
        <v>#DIV/0!</v>
      </c>
      <c r="AJ24" s="89">
        <f>IF($W24&lt;$H$8,0,Sieving!D18*100/('Sample Data'!$D$25+Sieving!$D$68))</f>
        <v>0</v>
      </c>
      <c r="AK24" s="237" t="e">
        <f t="shared" si="13"/>
        <v>#DIV/0!</v>
      </c>
    </row>
    <row r="25" spans="1:37" ht="18" customHeight="1">
      <c r="A25" s="51" t="s">
        <v>103</v>
      </c>
      <c r="B25" s="53"/>
      <c r="C25" s="292">
        <v>8.25</v>
      </c>
      <c r="D25" s="289"/>
      <c r="E25" s="233" t="e">
        <f>Laser!E19</f>
        <v>#DIV/0!</v>
      </c>
      <c r="F25" s="122" t="e">
        <f t="shared" si="0"/>
        <v>#DIV/0!</v>
      </c>
      <c r="G25" s="123" t="e">
        <f t="shared" si="3"/>
        <v>#DIV/0!</v>
      </c>
      <c r="H25" s="99" t="e">
        <f t="shared" si="1"/>
        <v>#DIV/0!</v>
      </c>
      <c r="I25" s="99" t="e">
        <f t="shared" si="2"/>
        <v>#DIV/0!</v>
      </c>
      <c r="J25" s="99" t="e">
        <f t="shared" si="4"/>
        <v>#DIV/0!</v>
      </c>
      <c r="K25" s="99" t="e">
        <f t="shared" si="5"/>
        <v>#DIV/0!</v>
      </c>
      <c r="L25" s="99" t="e">
        <f t="shared" si="6"/>
        <v>#DIV/0!</v>
      </c>
      <c r="M25" s="56"/>
      <c r="N25" s="114">
        <v>0.063</v>
      </c>
      <c r="O25" s="115"/>
      <c r="P25" s="115" t="e">
        <f>('Sample Data'!D25+SUM(Sieving!D31:D35))*100/('Sample Data'!D25+Sieving!D68)</f>
        <v>#DIV/0!</v>
      </c>
      <c r="Q25" s="115"/>
      <c r="R25" s="115"/>
      <c r="S25" s="115"/>
      <c r="T25" s="115"/>
      <c r="U25" s="115"/>
      <c r="V25" s="56"/>
      <c r="W25" s="221">
        <v>0.0032847516220848244</v>
      </c>
      <c r="X25" s="89">
        <f>IF(W25&lt;$H$2,0,Sieving!D19*100/('Sample Data'!$D$25+Sieving!$D$68))</f>
        <v>0</v>
      </c>
      <c r="Y25" s="89" t="e">
        <f t="shared" si="7"/>
        <v>#DIV/0!</v>
      </c>
      <c r="Z25" s="89">
        <f>IF(W25&lt;$H$3,0,Sieving!D19*100/('Sample Data'!$D$25+Sieving!$D$68))</f>
        <v>0</v>
      </c>
      <c r="AA25" s="89" t="e">
        <f t="shared" si="8"/>
        <v>#DIV/0!</v>
      </c>
      <c r="AB25" s="89">
        <f>IF(W25&lt;$H$4,0,Sieving!D19*100/('Sample Data'!$D$25+Sieving!$D$68))</f>
        <v>0</v>
      </c>
      <c r="AC25" s="89" t="e">
        <f t="shared" si="9"/>
        <v>#DIV/0!</v>
      </c>
      <c r="AD25" s="89">
        <f>IF(W25&lt;$H$5,0,Sieving!D19*100/('Sample Data'!$D$25+Sieving!$D$68))</f>
        <v>0</v>
      </c>
      <c r="AE25" s="89" t="e">
        <f t="shared" si="10"/>
        <v>#DIV/0!</v>
      </c>
      <c r="AF25" s="89">
        <f>IF($W25&lt;$H$6,0,Sieving!D19*100/('Sample Data'!$D$25+Sieving!$D$68))</f>
        <v>0</v>
      </c>
      <c r="AG25" s="89" t="e">
        <f t="shared" si="11"/>
        <v>#DIV/0!</v>
      </c>
      <c r="AH25" s="89">
        <f>IF($W25&lt;$H$7,0,Sieving!D19*100/('Sample Data'!$D$25+Sieving!$D$68))</f>
        <v>0</v>
      </c>
      <c r="AI25" s="89" t="e">
        <f t="shared" si="12"/>
        <v>#DIV/0!</v>
      </c>
      <c r="AJ25" s="89">
        <f>IF($W25&lt;$H$8,0,Sieving!D19*100/('Sample Data'!$D$25+Sieving!$D$68))</f>
        <v>0</v>
      </c>
      <c r="AK25" s="237" t="e">
        <f t="shared" si="13"/>
        <v>#DIV/0!</v>
      </c>
    </row>
    <row r="26" spans="1:37" ht="18" customHeight="1">
      <c r="A26" s="51" t="s">
        <v>104</v>
      </c>
      <c r="B26" s="53"/>
      <c r="C26" s="292">
        <v>8</v>
      </c>
      <c r="D26" s="289"/>
      <c r="E26" s="233" t="e">
        <f>Laser!E20</f>
        <v>#DIV/0!</v>
      </c>
      <c r="F26" s="122" t="e">
        <f t="shared" si="0"/>
        <v>#DIV/0!</v>
      </c>
      <c r="G26" s="123" t="e">
        <f t="shared" si="3"/>
        <v>#DIV/0!</v>
      </c>
      <c r="H26" s="99" t="e">
        <f t="shared" si="1"/>
        <v>#DIV/0!</v>
      </c>
      <c r="I26" s="99" t="e">
        <f t="shared" si="2"/>
        <v>#DIV/0!</v>
      </c>
      <c r="J26" s="99" t="e">
        <f t="shared" si="4"/>
        <v>#DIV/0!</v>
      </c>
      <c r="K26" s="99" t="e">
        <f t="shared" si="5"/>
        <v>#DIV/0!</v>
      </c>
      <c r="L26" s="99" t="e">
        <f t="shared" si="6"/>
        <v>#DIV/0!</v>
      </c>
      <c r="M26" s="56"/>
      <c r="N26" s="114">
        <v>0.125</v>
      </c>
      <c r="O26" s="115"/>
      <c r="P26" s="115"/>
      <c r="Q26" s="115" t="e">
        <f>('Sample Data'!D25+SUM(Sieving!D31:D39))*100/('Sample Data'!D25+Sieving!D68)</f>
        <v>#DIV/0!</v>
      </c>
      <c r="R26" s="115"/>
      <c r="S26" s="115"/>
      <c r="T26" s="115"/>
      <c r="U26" s="115"/>
      <c r="V26" s="56"/>
      <c r="W26" s="221">
        <v>0.00390625</v>
      </c>
      <c r="X26" s="89">
        <f>IF(W26&lt;$H$2,0,Sieving!D20*100/('Sample Data'!$D$25+Sieving!$D$68))</f>
        <v>0</v>
      </c>
      <c r="Y26" s="89" t="e">
        <f t="shared" si="7"/>
        <v>#DIV/0!</v>
      </c>
      <c r="Z26" s="89">
        <f>IF(W26&lt;$H$3,0,Sieving!D20*100/('Sample Data'!$D$25+Sieving!$D$68))</f>
        <v>0</v>
      </c>
      <c r="AA26" s="89" t="e">
        <f t="shared" si="8"/>
        <v>#DIV/0!</v>
      </c>
      <c r="AB26" s="89">
        <f>IF(W26&lt;$H$4,0,Sieving!D20*100/('Sample Data'!$D$25+Sieving!$D$68))</f>
        <v>0</v>
      </c>
      <c r="AC26" s="89" t="e">
        <f t="shared" si="9"/>
        <v>#DIV/0!</v>
      </c>
      <c r="AD26" s="89">
        <f>IF(W26&lt;$H$5,0,Sieving!D20*100/('Sample Data'!$D$25+Sieving!$D$68))</f>
        <v>0</v>
      </c>
      <c r="AE26" s="89" t="e">
        <f t="shared" si="10"/>
        <v>#DIV/0!</v>
      </c>
      <c r="AF26" s="89">
        <f>IF($W26&lt;$H$6,0,Sieving!D20*100/('Sample Data'!$D$25+Sieving!$D$68))</f>
        <v>0</v>
      </c>
      <c r="AG26" s="89" t="e">
        <f t="shared" si="11"/>
        <v>#DIV/0!</v>
      </c>
      <c r="AH26" s="89">
        <f>IF($W26&lt;$H$7,0,Sieving!D20*100/('Sample Data'!$D$25+Sieving!$D$68))</f>
        <v>0</v>
      </c>
      <c r="AI26" s="89" t="e">
        <f t="shared" si="12"/>
        <v>#DIV/0!</v>
      </c>
      <c r="AJ26" s="89">
        <f>IF($W26&lt;$H$8,0,Sieving!D20*100/('Sample Data'!$D$25+Sieving!$D$68))</f>
        <v>0</v>
      </c>
      <c r="AK26" s="237" t="e">
        <f t="shared" si="13"/>
        <v>#DIV/0!</v>
      </c>
    </row>
    <row r="27" spans="1:37" ht="18" customHeight="1">
      <c r="A27" s="51" t="s">
        <v>96</v>
      </c>
      <c r="B27" s="53"/>
      <c r="C27" s="292">
        <v>7.75</v>
      </c>
      <c r="D27" s="289"/>
      <c r="E27" s="233" t="e">
        <f>Laser!E21</f>
        <v>#DIV/0!</v>
      </c>
      <c r="F27" s="122" t="e">
        <f t="shared" si="0"/>
        <v>#DIV/0!</v>
      </c>
      <c r="G27" s="123" t="e">
        <f t="shared" si="3"/>
        <v>#DIV/0!</v>
      </c>
      <c r="H27" s="99" t="e">
        <f t="shared" si="1"/>
        <v>#DIV/0!</v>
      </c>
      <c r="I27" s="99" t="e">
        <f t="shared" si="2"/>
        <v>#DIV/0!</v>
      </c>
      <c r="J27" s="99" t="e">
        <f t="shared" si="4"/>
        <v>#DIV/0!</v>
      </c>
      <c r="K27" s="99" t="e">
        <f t="shared" si="5"/>
        <v>#DIV/0!</v>
      </c>
      <c r="L27" s="99" t="e">
        <f t="shared" si="6"/>
        <v>#DIV/0!</v>
      </c>
      <c r="M27" s="56"/>
      <c r="N27" s="114">
        <v>0.25</v>
      </c>
      <c r="O27" s="115"/>
      <c r="P27" s="115"/>
      <c r="Q27" s="115"/>
      <c r="R27" s="115" t="e">
        <f>('Sample Data'!D25+SUM(Sieving!D31:D43))*100/('Sample Data'!D25+Sieving!D68)</f>
        <v>#DIV/0!</v>
      </c>
      <c r="S27" s="115"/>
      <c r="T27" s="115"/>
      <c r="U27" s="115"/>
      <c r="V27" s="56"/>
      <c r="W27" s="221">
        <v>0.004645340292979378</v>
      </c>
      <c r="X27" s="89">
        <f>IF(W27&lt;$H$2,0,Sieving!D21*100/('Sample Data'!$D$25+Sieving!$D$68))</f>
        <v>0</v>
      </c>
      <c r="Y27" s="89" t="e">
        <f t="shared" si="7"/>
        <v>#DIV/0!</v>
      </c>
      <c r="Z27" s="89">
        <f>IF(W27&lt;$H$3,0,Sieving!D21*100/('Sample Data'!$D$25+Sieving!$D$68))</f>
        <v>0</v>
      </c>
      <c r="AA27" s="89" t="e">
        <f t="shared" si="8"/>
        <v>#DIV/0!</v>
      </c>
      <c r="AB27" s="89">
        <f>IF(W27&lt;$H$4,0,Sieving!D21*100/('Sample Data'!$D$25+Sieving!$D$68))</f>
        <v>0</v>
      </c>
      <c r="AC27" s="89" t="e">
        <f t="shared" si="9"/>
        <v>#DIV/0!</v>
      </c>
      <c r="AD27" s="89">
        <f>IF(W27&lt;$H$5,0,Sieving!D21*100/('Sample Data'!$D$25+Sieving!$D$68))</f>
        <v>0</v>
      </c>
      <c r="AE27" s="89" t="e">
        <f t="shared" si="10"/>
        <v>#DIV/0!</v>
      </c>
      <c r="AF27" s="89">
        <f>IF($W27&lt;$H$6,0,Sieving!D21*100/('Sample Data'!$D$25+Sieving!$D$68))</f>
        <v>0</v>
      </c>
      <c r="AG27" s="89" t="e">
        <f t="shared" si="11"/>
        <v>#DIV/0!</v>
      </c>
      <c r="AH27" s="89">
        <f>IF($W27&lt;$H$7,0,Sieving!D21*100/('Sample Data'!$D$25+Sieving!$D$68))</f>
        <v>0</v>
      </c>
      <c r="AI27" s="89" t="e">
        <f t="shared" si="12"/>
        <v>#DIV/0!</v>
      </c>
      <c r="AJ27" s="89">
        <f>IF($W27&lt;$H$8,0,Sieving!D21*100/('Sample Data'!$D$25+Sieving!$D$68))</f>
        <v>0</v>
      </c>
      <c r="AK27" s="237" t="e">
        <f t="shared" si="13"/>
        <v>#DIV/0!</v>
      </c>
    </row>
    <row r="28" spans="1:37" ht="18" customHeight="1">
      <c r="A28" s="51" t="s">
        <v>97</v>
      </c>
      <c r="B28" s="53"/>
      <c r="C28" s="292">
        <v>7.5</v>
      </c>
      <c r="D28" s="289"/>
      <c r="E28" s="233" t="e">
        <f>Laser!E22</f>
        <v>#DIV/0!</v>
      </c>
      <c r="F28" s="122" t="e">
        <f t="shared" si="0"/>
        <v>#DIV/0!</v>
      </c>
      <c r="G28" s="123" t="e">
        <f t="shared" si="3"/>
        <v>#DIV/0!</v>
      </c>
      <c r="H28" s="99" t="e">
        <f t="shared" si="1"/>
        <v>#DIV/0!</v>
      </c>
      <c r="I28" s="99" t="e">
        <f t="shared" si="2"/>
        <v>#DIV/0!</v>
      </c>
      <c r="J28" s="99" t="e">
        <f t="shared" si="4"/>
        <v>#DIV/0!</v>
      </c>
      <c r="K28" s="99" t="e">
        <f t="shared" si="5"/>
        <v>#DIV/0!</v>
      </c>
      <c r="L28" s="99" t="e">
        <f t="shared" si="6"/>
        <v>#DIV/0!</v>
      </c>
      <c r="M28" s="56"/>
      <c r="N28" s="114">
        <v>0.5</v>
      </c>
      <c r="O28" s="115"/>
      <c r="P28" s="115"/>
      <c r="Q28" s="115"/>
      <c r="R28" s="115"/>
      <c r="S28" s="115" t="e">
        <f>('Sample Data'!D25+SUM(Sieving!D31:D47))*100/('Sample Data'!D25+Sieving!D68)</f>
        <v>#DIV/0!</v>
      </c>
      <c r="T28" s="115"/>
      <c r="U28" s="115"/>
      <c r="V28" s="56"/>
      <c r="W28" s="221">
        <v>0.005524271728019904</v>
      </c>
      <c r="X28" s="89">
        <f>IF(W28&lt;$H$2,0,Sieving!D22*100/('Sample Data'!$D$25+Sieving!$D$68))</f>
        <v>0</v>
      </c>
      <c r="Y28" s="89" t="e">
        <f t="shared" si="7"/>
        <v>#DIV/0!</v>
      </c>
      <c r="Z28" s="89">
        <f>IF(W28&lt;$H$3,0,Sieving!D22*100/('Sample Data'!$D$25+Sieving!$D$68))</f>
        <v>0</v>
      </c>
      <c r="AA28" s="89" t="e">
        <f t="shared" si="8"/>
        <v>#DIV/0!</v>
      </c>
      <c r="AB28" s="89">
        <f>IF(W28&lt;$H$4,0,Sieving!D22*100/('Sample Data'!$D$25+Sieving!$D$68))</f>
        <v>0</v>
      </c>
      <c r="AC28" s="89" t="e">
        <f t="shared" si="9"/>
        <v>#DIV/0!</v>
      </c>
      <c r="AD28" s="89">
        <f>IF(W28&lt;$H$5,0,Sieving!D22*100/('Sample Data'!$D$25+Sieving!$D$68))</f>
        <v>0</v>
      </c>
      <c r="AE28" s="89" t="e">
        <f t="shared" si="10"/>
        <v>#DIV/0!</v>
      </c>
      <c r="AF28" s="89">
        <f>IF($W28&lt;$H$6,0,Sieving!D22*100/('Sample Data'!$D$25+Sieving!$D$68))</f>
        <v>0</v>
      </c>
      <c r="AG28" s="89" t="e">
        <f t="shared" si="11"/>
        <v>#DIV/0!</v>
      </c>
      <c r="AH28" s="89">
        <f>IF($W28&lt;$H$7,0,Sieving!D22*100/('Sample Data'!$D$25+Sieving!$D$68))</f>
        <v>0</v>
      </c>
      <c r="AI28" s="89" t="e">
        <f t="shared" si="12"/>
        <v>#DIV/0!</v>
      </c>
      <c r="AJ28" s="89">
        <f>IF($W28&lt;$H$8,0,Sieving!D22*100/('Sample Data'!$D$25+Sieving!$D$68))</f>
        <v>0</v>
      </c>
      <c r="AK28" s="237" t="e">
        <f t="shared" si="13"/>
        <v>#DIV/0!</v>
      </c>
    </row>
    <row r="29" spans="1:37" ht="18" customHeight="1">
      <c r="A29" s="51" t="s">
        <v>115</v>
      </c>
      <c r="B29" s="53"/>
      <c r="C29" s="292">
        <v>7.25</v>
      </c>
      <c r="D29" s="289"/>
      <c r="E29" s="233" t="e">
        <f>Laser!E23</f>
        <v>#DIV/0!</v>
      </c>
      <c r="F29" s="122" t="e">
        <f t="shared" si="0"/>
        <v>#DIV/0!</v>
      </c>
      <c r="G29" s="123" t="e">
        <f t="shared" si="3"/>
        <v>#DIV/0!</v>
      </c>
      <c r="H29" s="99" t="e">
        <f t="shared" si="1"/>
        <v>#DIV/0!</v>
      </c>
      <c r="I29" s="99" t="e">
        <f t="shared" si="2"/>
        <v>#DIV/0!</v>
      </c>
      <c r="J29" s="99" t="e">
        <f t="shared" si="4"/>
        <v>#DIV/0!</v>
      </c>
      <c r="K29" s="99" t="e">
        <f t="shared" si="5"/>
        <v>#DIV/0!</v>
      </c>
      <c r="L29" s="99" t="e">
        <f t="shared" si="6"/>
        <v>#DIV/0!</v>
      </c>
      <c r="M29" s="56"/>
      <c r="N29" s="114">
        <v>1</v>
      </c>
      <c r="O29" s="115"/>
      <c r="P29" s="115"/>
      <c r="Q29" s="115"/>
      <c r="R29" s="115"/>
      <c r="S29" s="115"/>
      <c r="T29" s="115" t="e">
        <f>('Sample Data'!D25+SUM(Sieving!D31:D51))*100/('Sample Data'!D25+Sieving!D68)</f>
        <v>#DIV/0!</v>
      </c>
      <c r="U29" s="115"/>
      <c r="V29" s="56"/>
      <c r="W29" s="221">
        <v>0.006569503244169644</v>
      </c>
      <c r="X29" s="89">
        <f>IF(W29&lt;$H$2,0,Sieving!D23*100/('Sample Data'!$D$25+Sieving!$D$68))</f>
        <v>0</v>
      </c>
      <c r="Y29" s="89" t="e">
        <f t="shared" si="7"/>
        <v>#DIV/0!</v>
      </c>
      <c r="Z29" s="89">
        <f>IF(W29&lt;$H$3,0,Sieving!D23*100/('Sample Data'!$D$25+Sieving!$D$68))</f>
        <v>0</v>
      </c>
      <c r="AA29" s="89" t="e">
        <f t="shared" si="8"/>
        <v>#DIV/0!</v>
      </c>
      <c r="AB29" s="89">
        <f>IF(W29&lt;$H$4,0,Sieving!D23*100/('Sample Data'!$D$25+Sieving!$D$68))</f>
        <v>0</v>
      </c>
      <c r="AC29" s="89" t="e">
        <f t="shared" si="9"/>
        <v>#DIV/0!</v>
      </c>
      <c r="AD29" s="89">
        <f>IF(W29&lt;$H$5,0,Sieving!D23*100/('Sample Data'!$D$25+Sieving!$D$68))</f>
        <v>0</v>
      </c>
      <c r="AE29" s="89" t="e">
        <f t="shared" si="10"/>
        <v>#DIV/0!</v>
      </c>
      <c r="AF29" s="89">
        <f>IF($W29&lt;$H$6,0,Sieving!D23*100/('Sample Data'!$D$25+Sieving!$D$68))</f>
        <v>0</v>
      </c>
      <c r="AG29" s="89" t="e">
        <f t="shared" si="11"/>
        <v>#DIV/0!</v>
      </c>
      <c r="AH29" s="89">
        <f>IF($W29&lt;$H$7,0,Sieving!D23*100/('Sample Data'!$D$25+Sieving!$D$68))</f>
        <v>0</v>
      </c>
      <c r="AI29" s="89" t="e">
        <f t="shared" si="12"/>
        <v>#DIV/0!</v>
      </c>
      <c r="AJ29" s="89">
        <f>IF($W29&lt;$H$8,0,Sieving!D23*100/('Sample Data'!$D$25+Sieving!$D$68))</f>
        <v>0</v>
      </c>
      <c r="AK29" s="237" t="e">
        <f t="shared" si="13"/>
        <v>#DIV/0!</v>
      </c>
    </row>
    <row r="30" spans="1:37" ht="18" customHeight="1">
      <c r="A30" s="51" t="s">
        <v>98</v>
      </c>
      <c r="B30" s="53"/>
      <c r="C30" s="292">
        <v>7</v>
      </c>
      <c r="D30" s="289"/>
      <c r="E30" s="233" t="e">
        <f>Laser!E24</f>
        <v>#DIV/0!</v>
      </c>
      <c r="F30" s="122" t="e">
        <f t="shared" si="0"/>
        <v>#DIV/0!</v>
      </c>
      <c r="G30" s="123" t="e">
        <f t="shared" si="3"/>
        <v>#DIV/0!</v>
      </c>
      <c r="H30" s="99" t="e">
        <f t="shared" si="1"/>
        <v>#DIV/0!</v>
      </c>
      <c r="I30" s="99" t="e">
        <f t="shared" si="2"/>
        <v>#DIV/0!</v>
      </c>
      <c r="J30" s="99" t="e">
        <f t="shared" si="4"/>
        <v>#DIV/0!</v>
      </c>
      <c r="K30" s="99" t="e">
        <f t="shared" si="5"/>
        <v>#DIV/0!</v>
      </c>
      <c r="L30" s="99" t="e">
        <f t="shared" si="6"/>
        <v>#DIV/0!</v>
      </c>
      <c r="M30" s="56"/>
      <c r="N30" s="114">
        <v>2</v>
      </c>
      <c r="O30" s="115"/>
      <c r="P30" s="115"/>
      <c r="Q30" s="115"/>
      <c r="R30" s="115"/>
      <c r="S30" s="115"/>
      <c r="T30" s="115"/>
      <c r="U30" s="115" t="e">
        <f>('Sample Data'!D25+SUM(Sieving!D31:D55))*100/('Sample Data'!D25+Sieving!D68)</f>
        <v>#DIV/0!</v>
      </c>
      <c r="V30" s="56"/>
      <c r="W30" s="221">
        <v>0.0078125</v>
      </c>
      <c r="X30" s="89">
        <f>IF(W30&lt;$H$2,0,Sieving!D24*100/('Sample Data'!$D$25+Sieving!$D$68))</f>
        <v>0</v>
      </c>
      <c r="Y30" s="89" t="e">
        <f t="shared" si="7"/>
        <v>#DIV/0!</v>
      </c>
      <c r="Z30" s="89">
        <f>IF(W30&lt;$H$3,0,Sieving!D24*100/('Sample Data'!$D$25+Sieving!$D$68))</f>
        <v>0</v>
      </c>
      <c r="AA30" s="89" t="e">
        <f t="shared" si="8"/>
        <v>#DIV/0!</v>
      </c>
      <c r="AB30" s="89">
        <f>IF(W30&lt;$H$4,0,Sieving!D24*100/('Sample Data'!$D$25+Sieving!$D$68))</f>
        <v>0</v>
      </c>
      <c r="AC30" s="89" t="e">
        <f t="shared" si="9"/>
        <v>#DIV/0!</v>
      </c>
      <c r="AD30" s="89">
        <f>IF(W30&lt;$H$5,0,Sieving!D24*100/('Sample Data'!$D$25+Sieving!$D$68))</f>
        <v>0</v>
      </c>
      <c r="AE30" s="89" t="e">
        <f t="shared" si="10"/>
        <v>#DIV/0!</v>
      </c>
      <c r="AF30" s="89">
        <f>IF($W30&lt;$H$6,0,Sieving!D24*100/('Sample Data'!$D$25+Sieving!$D$68))</f>
        <v>0</v>
      </c>
      <c r="AG30" s="89" t="e">
        <f t="shared" si="11"/>
        <v>#DIV/0!</v>
      </c>
      <c r="AH30" s="89">
        <f>IF($W30&lt;$H$7,0,Sieving!D24*100/('Sample Data'!$D$25+Sieving!$D$68))</f>
        <v>0</v>
      </c>
      <c r="AI30" s="89" t="e">
        <f t="shared" si="12"/>
        <v>#DIV/0!</v>
      </c>
      <c r="AJ30" s="89">
        <f>IF($W30&lt;$H$8,0,Sieving!D24*100/('Sample Data'!$D$25+Sieving!$D$68))</f>
        <v>0</v>
      </c>
      <c r="AK30" s="237" t="e">
        <f t="shared" si="13"/>
        <v>#DIV/0!</v>
      </c>
    </row>
    <row r="31" spans="1:37" ht="18" customHeight="1">
      <c r="A31" s="51" t="s">
        <v>99</v>
      </c>
      <c r="B31" s="53"/>
      <c r="C31" s="292">
        <v>6.75</v>
      </c>
      <c r="D31" s="289"/>
      <c r="E31" s="233" t="e">
        <f>Laser!E25</f>
        <v>#DIV/0!</v>
      </c>
      <c r="F31" s="122" t="e">
        <f t="shared" si="0"/>
        <v>#DIV/0!</v>
      </c>
      <c r="G31" s="123" t="e">
        <f t="shared" si="3"/>
        <v>#DIV/0!</v>
      </c>
      <c r="H31" s="99" t="e">
        <f t="shared" si="1"/>
        <v>#DIV/0!</v>
      </c>
      <c r="I31" s="99" t="e">
        <f t="shared" si="2"/>
        <v>#DIV/0!</v>
      </c>
      <c r="J31" s="99" t="e">
        <f t="shared" si="4"/>
        <v>#DIV/0!</v>
      </c>
      <c r="K31" s="99" t="e">
        <f t="shared" si="5"/>
        <v>#DIV/0!</v>
      </c>
      <c r="L31" s="99" t="e">
        <f t="shared" si="6"/>
        <v>#DIV/0!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21">
        <v>0.009290680585958758</v>
      </c>
      <c r="X31" s="89">
        <f>IF(W31&lt;$H$2,0,Sieving!D25*100/('Sample Data'!$D$25+Sieving!$D$68))</f>
        <v>0</v>
      </c>
      <c r="Y31" s="89" t="e">
        <f t="shared" si="7"/>
        <v>#DIV/0!</v>
      </c>
      <c r="Z31" s="89">
        <f>IF(W31&lt;$H$3,0,Sieving!D25*100/('Sample Data'!$D$25+Sieving!$D$68))</f>
        <v>0</v>
      </c>
      <c r="AA31" s="89" t="e">
        <f t="shared" si="8"/>
        <v>#DIV/0!</v>
      </c>
      <c r="AB31" s="89">
        <f>IF(W31&lt;$H$4,0,Sieving!D25*100/('Sample Data'!$D$25+Sieving!$D$68))</f>
        <v>0</v>
      </c>
      <c r="AC31" s="89" t="e">
        <f t="shared" si="9"/>
        <v>#DIV/0!</v>
      </c>
      <c r="AD31" s="89">
        <f>IF(W31&lt;$H$5,0,Sieving!D25*100/('Sample Data'!$D$25+Sieving!$D$68))</f>
        <v>0</v>
      </c>
      <c r="AE31" s="89" t="e">
        <f t="shared" si="10"/>
        <v>#DIV/0!</v>
      </c>
      <c r="AF31" s="89">
        <f>IF($W31&lt;$H$6,0,Sieving!D25*100/('Sample Data'!$D$25+Sieving!$D$68))</f>
        <v>0</v>
      </c>
      <c r="AG31" s="89" t="e">
        <f t="shared" si="11"/>
        <v>#DIV/0!</v>
      </c>
      <c r="AH31" s="89">
        <f>IF($W31&lt;$H$7,0,Sieving!D25*100/('Sample Data'!$D$25+Sieving!$D$68))</f>
        <v>0</v>
      </c>
      <c r="AI31" s="89" t="e">
        <f t="shared" si="12"/>
        <v>#DIV/0!</v>
      </c>
      <c r="AJ31" s="89">
        <f>IF($W31&lt;$H$8,0,Sieving!D25*100/('Sample Data'!$D$25+Sieving!$D$68))</f>
        <v>0</v>
      </c>
      <c r="AK31" s="237" t="e">
        <f t="shared" si="13"/>
        <v>#DIV/0!</v>
      </c>
    </row>
    <row r="32" spans="1:37" ht="18" customHeight="1">
      <c r="A32" s="51" t="s">
        <v>101</v>
      </c>
      <c r="B32" s="53"/>
      <c r="C32" s="292">
        <v>6.5</v>
      </c>
      <c r="D32" s="289"/>
      <c r="E32" s="233" t="e">
        <f>Laser!E26</f>
        <v>#DIV/0!</v>
      </c>
      <c r="F32" s="122" t="e">
        <f t="shared" si="0"/>
        <v>#DIV/0!</v>
      </c>
      <c r="G32" s="123" t="e">
        <f t="shared" si="3"/>
        <v>#DIV/0!</v>
      </c>
      <c r="H32" s="99" t="e">
        <f t="shared" si="1"/>
        <v>#DIV/0!</v>
      </c>
      <c r="I32" s="99" t="e">
        <f t="shared" si="2"/>
        <v>#DIV/0!</v>
      </c>
      <c r="J32" s="99" t="e">
        <f t="shared" si="4"/>
        <v>#DIV/0!</v>
      </c>
      <c r="K32" s="99" t="e">
        <f t="shared" si="5"/>
        <v>#DIV/0!</v>
      </c>
      <c r="L32" s="99" t="e">
        <f t="shared" si="6"/>
        <v>#DIV/0!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221">
        <v>0.011048543456039808</v>
      </c>
      <c r="X32" s="89">
        <f>IF(W32&lt;$H$2,0,Sieving!D26*100/('Sample Data'!$D$25+Sieving!$D$68))</f>
        <v>0</v>
      </c>
      <c r="Y32" s="89" t="e">
        <f t="shared" si="7"/>
        <v>#DIV/0!</v>
      </c>
      <c r="Z32" s="89">
        <f>IF(W32&lt;$H$3,0,Sieving!D26*100/('Sample Data'!$D$25+Sieving!$D$68))</f>
        <v>0</v>
      </c>
      <c r="AA32" s="89" t="e">
        <f t="shared" si="8"/>
        <v>#DIV/0!</v>
      </c>
      <c r="AB32" s="89">
        <f>IF(W32&lt;$H$4,0,Sieving!D26*100/('Sample Data'!$D$25+Sieving!$D$68))</f>
        <v>0</v>
      </c>
      <c r="AC32" s="89" t="e">
        <f t="shared" si="9"/>
        <v>#DIV/0!</v>
      </c>
      <c r="AD32" s="89">
        <f>IF(W32&lt;$H$5,0,Sieving!D26*100/('Sample Data'!$D$25+Sieving!$D$68))</f>
        <v>0</v>
      </c>
      <c r="AE32" s="89" t="e">
        <f t="shared" si="10"/>
        <v>#DIV/0!</v>
      </c>
      <c r="AF32" s="89">
        <f>IF($W32&lt;$H$6,0,Sieving!D26*100/('Sample Data'!$D$25+Sieving!$D$68))</f>
        <v>0</v>
      </c>
      <c r="AG32" s="89" t="e">
        <f t="shared" si="11"/>
        <v>#DIV/0!</v>
      </c>
      <c r="AH32" s="89">
        <f>IF($W32&lt;$H$7,0,Sieving!D26*100/('Sample Data'!$D$25+Sieving!$D$68))</f>
        <v>0</v>
      </c>
      <c r="AI32" s="89" t="e">
        <f t="shared" si="12"/>
        <v>#DIV/0!</v>
      </c>
      <c r="AJ32" s="89">
        <f>IF($W32&lt;$H$8,0,Sieving!D26*100/('Sample Data'!$D$25+Sieving!$D$68))</f>
        <v>0</v>
      </c>
      <c r="AK32" s="237" t="e">
        <f t="shared" si="13"/>
        <v>#DIV/0!</v>
      </c>
    </row>
    <row r="33" spans="1:37" ht="18" customHeight="1">
      <c r="A33" s="51" t="s">
        <v>102</v>
      </c>
      <c r="B33" s="53"/>
      <c r="C33" s="292">
        <v>6.25</v>
      </c>
      <c r="D33" s="289"/>
      <c r="E33" s="233" t="e">
        <f>Laser!E27</f>
        <v>#DIV/0!</v>
      </c>
      <c r="F33" s="122" t="e">
        <f t="shared" si="0"/>
        <v>#DIV/0!</v>
      </c>
      <c r="G33" s="123" t="e">
        <f t="shared" si="3"/>
        <v>#DIV/0!</v>
      </c>
      <c r="H33" s="99" t="e">
        <f t="shared" si="1"/>
        <v>#DIV/0!</v>
      </c>
      <c r="I33" s="99" t="e">
        <f t="shared" si="2"/>
        <v>#DIV/0!</v>
      </c>
      <c r="J33" s="99" t="e">
        <f t="shared" si="4"/>
        <v>#DIV/0!</v>
      </c>
      <c r="K33" s="99" t="e">
        <f t="shared" si="5"/>
        <v>#DIV/0!</v>
      </c>
      <c r="L33" s="99" t="e">
        <f t="shared" si="6"/>
        <v>#DIV/0!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221">
        <v>0.013139006488339287</v>
      </c>
      <c r="X33" s="89">
        <f>IF(W33&lt;$H$2,0,Sieving!D27*100/('Sample Data'!$D$25+Sieving!$D$68))</f>
        <v>0</v>
      </c>
      <c r="Y33" s="89" t="e">
        <f t="shared" si="7"/>
        <v>#DIV/0!</v>
      </c>
      <c r="Z33" s="89">
        <f>IF(W33&lt;$H$3,0,Sieving!D27*100/('Sample Data'!$D$25+Sieving!$D$68))</f>
        <v>0</v>
      </c>
      <c r="AA33" s="89" t="e">
        <f t="shared" si="8"/>
        <v>#DIV/0!</v>
      </c>
      <c r="AB33" s="89">
        <f>IF(W33&lt;$H$4,0,Sieving!D27*100/('Sample Data'!$D$25+Sieving!$D$68))</f>
        <v>0</v>
      </c>
      <c r="AC33" s="89" t="e">
        <f t="shared" si="9"/>
        <v>#DIV/0!</v>
      </c>
      <c r="AD33" s="89">
        <f>IF(W33&lt;$H$5,0,Sieving!D27*100/('Sample Data'!$D$25+Sieving!$D$68))</f>
        <v>0</v>
      </c>
      <c r="AE33" s="89" t="e">
        <f t="shared" si="10"/>
        <v>#DIV/0!</v>
      </c>
      <c r="AF33" s="89">
        <f>IF($W33&lt;$H$6,0,Sieving!D27*100/('Sample Data'!$D$25+Sieving!$D$68))</f>
        <v>0</v>
      </c>
      <c r="AG33" s="89" t="e">
        <f t="shared" si="11"/>
        <v>#DIV/0!</v>
      </c>
      <c r="AH33" s="89">
        <f>IF($W33&lt;$H$7,0,Sieving!D27*100/('Sample Data'!$D$25+Sieving!$D$68))</f>
        <v>0</v>
      </c>
      <c r="AI33" s="89" t="e">
        <f t="shared" si="12"/>
        <v>#DIV/0!</v>
      </c>
      <c r="AJ33" s="89">
        <f>IF($W33&lt;$H$8,0,Sieving!D27*100/('Sample Data'!$D$25+Sieving!$D$68))</f>
        <v>0</v>
      </c>
      <c r="AK33" s="237" t="e">
        <f t="shared" si="13"/>
        <v>#DIV/0!</v>
      </c>
    </row>
    <row r="34" spans="1:37" ht="18" customHeight="1">
      <c r="A34" s="51" t="s">
        <v>100</v>
      </c>
      <c r="B34" s="53"/>
      <c r="C34" s="292">
        <v>6</v>
      </c>
      <c r="D34" s="289"/>
      <c r="E34" s="233" t="e">
        <f>Laser!E28</f>
        <v>#DIV/0!</v>
      </c>
      <c r="F34" s="122" t="e">
        <f t="shared" si="0"/>
        <v>#DIV/0!</v>
      </c>
      <c r="G34" s="123" t="e">
        <f t="shared" si="3"/>
        <v>#DIV/0!</v>
      </c>
      <c r="H34" s="99" t="e">
        <f t="shared" si="1"/>
        <v>#DIV/0!</v>
      </c>
      <c r="I34" s="99" t="e">
        <f t="shared" si="2"/>
        <v>#DIV/0!</v>
      </c>
      <c r="J34" s="99" t="e">
        <f t="shared" si="4"/>
        <v>#DIV/0!</v>
      </c>
      <c r="K34" s="99" t="e">
        <f t="shared" si="5"/>
        <v>#DIV/0!</v>
      </c>
      <c r="L34" s="99" t="e">
        <f t="shared" si="6"/>
        <v>#DIV/0!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221">
        <v>0.015625</v>
      </c>
      <c r="X34" s="89">
        <f>IF(W34&lt;$H$2,0,Sieving!D28*100/('Sample Data'!$D$25+Sieving!$D$68))</f>
        <v>0</v>
      </c>
      <c r="Y34" s="89" t="e">
        <f t="shared" si="7"/>
        <v>#DIV/0!</v>
      </c>
      <c r="Z34" s="89">
        <f>IF(W34&lt;$H$3,0,Sieving!D28*100/('Sample Data'!$D$25+Sieving!$D$68))</f>
        <v>0</v>
      </c>
      <c r="AA34" s="89" t="e">
        <f t="shared" si="8"/>
        <v>#DIV/0!</v>
      </c>
      <c r="AB34" s="89">
        <f>IF(W34&lt;$H$4,0,Sieving!D28*100/('Sample Data'!$D$25+Sieving!$D$68))</f>
        <v>0</v>
      </c>
      <c r="AC34" s="89" t="e">
        <f t="shared" si="9"/>
        <v>#DIV/0!</v>
      </c>
      <c r="AD34" s="89">
        <f>IF(W34&lt;$H$5,0,Sieving!D28*100/('Sample Data'!$D$25+Sieving!$D$68))</f>
        <v>0</v>
      </c>
      <c r="AE34" s="89" t="e">
        <f t="shared" si="10"/>
        <v>#DIV/0!</v>
      </c>
      <c r="AF34" s="89">
        <f>IF($W34&lt;$H$6,0,Sieving!D28*100/('Sample Data'!$D$25+Sieving!$D$68))</f>
        <v>0</v>
      </c>
      <c r="AG34" s="89" t="e">
        <f t="shared" si="11"/>
        <v>#DIV/0!</v>
      </c>
      <c r="AH34" s="89">
        <f>IF($W34&lt;$H$7,0,Sieving!D28*100/('Sample Data'!$D$25+Sieving!$D$68))</f>
        <v>0</v>
      </c>
      <c r="AI34" s="89" t="e">
        <f t="shared" si="12"/>
        <v>#DIV/0!</v>
      </c>
      <c r="AJ34" s="89">
        <f>IF($W34&lt;$H$8,0,Sieving!D28*100/('Sample Data'!$D$25+Sieving!$D$68))</f>
        <v>0</v>
      </c>
      <c r="AK34" s="237" t="e">
        <f t="shared" si="13"/>
        <v>#DIV/0!</v>
      </c>
    </row>
    <row r="35" spans="1:37" ht="18" customHeight="1">
      <c r="A35" s="51" t="s">
        <v>107</v>
      </c>
      <c r="B35" s="53"/>
      <c r="C35" s="292">
        <v>5.75</v>
      </c>
      <c r="D35" s="289"/>
      <c r="E35" s="233" t="e">
        <f>Laser!E29</f>
        <v>#DIV/0!</v>
      </c>
      <c r="F35" s="122" t="e">
        <f t="shared" si="0"/>
        <v>#DIV/0!</v>
      </c>
      <c r="G35" s="123" t="e">
        <f t="shared" si="3"/>
        <v>#DIV/0!</v>
      </c>
      <c r="H35" s="99" t="e">
        <f t="shared" si="1"/>
        <v>#DIV/0!</v>
      </c>
      <c r="I35" s="99" t="e">
        <f t="shared" si="2"/>
        <v>#DIV/0!</v>
      </c>
      <c r="J35" s="99" t="e">
        <f t="shared" si="4"/>
        <v>#DIV/0!</v>
      </c>
      <c r="K35" s="99" t="e">
        <f t="shared" si="5"/>
        <v>#DIV/0!</v>
      </c>
      <c r="L35" s="99" t="e">
        <f t="shared" si="6"/>
        <v>#DIV/0!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21">
        <v>0.018581361171917516</v>
      </c>
      <c r="X35" s="89">
        <f>IF(W35&lt;$H$2,0,Sieving!D29*100/('Sample Data'!$D$25+Sieving!$D$68))</f>
        <v>0</v>
      </c>
      <c r="Y35" s="89" t="e">
        <f t="shared" si="7"/>
        <v>#DIV/0!</v>
      </c>
      <c r="Z35" s="89">
        <f>IF(W35&lt;$H$3,0,Sieving!D29*100/('Sample Data'!$D$25+Sieving!$D$68))</f>
        <v>0</v>
      </c>
      <c r="AA35" s="89" t="e">
        <f t="shared" si="8"/>
        <v>#DIV/0!</v>
      </c>
      <c r="AB35" s="89">
        <f>IF(W35&lt;$H$4,0,Sieving!D29*100/('Sample Data'!$D$25+Sieving!$D$68))</f>
        <v>0</v>
      </c>
      <c r="AC35" s="89" t="e">
        <f t="shared" si="9"/>
        <v>#DIV/0!</v>
      </c>
      <c r="AD35" s="89">
        <f>IF(W35&lt;$H$5,0,Sieving!D29*100/('Sample Data'!$D$25+Sieving!$D$68))</f>
        <v>0</v>
      </c>
      <c r="AE35" s="89" t="e">
        <f t="shared" si="10"/>
        <v>#DIV/0!</v>
      </c>
      <c r="AF35" s="89">
        <f>IF($W35&lt;$H$6,0,Sieving!D29*100/('Sample Data'!$D$25+Sieving!$D$68))</f>
        <v>0</v>
      </c>
      <c r="AG35" s="89" t="e">
        <f t="shared" si="11"/>
        <v>#DIV/0!</v>
      </c>
      <c r="AH35" s="89">
        <f>IF($W35&lt;$H$7,0,Sieving!D29*100/('Sample Data'!$D$25+Sieving!$D$68))</f>
        <v>0</v>
      </c>
      <c r="AI35" s="89" t="e">
        <f t="shared" si="12"/>
        <v>#DIV/0!</v>
      </c>
      <c r="AJ35" s="89">
        <f>IF($W35&lt;$H$8,0,Sieving!D29*100/('Sample Data'!$D$25+Sieving!$D$68))</f>
        <v>0</v>
      </c>
      <c r="AK35" s="237" t="e">
        <f t="shared" si="13"/>
        <v>#DIV/0!</v>
      </c>
    </row>
    <row r="36" spans="1:37" ht="18" customHeight="1">
      <c r="A36" s="51" t="s">
        <v>108</v>
      </c>
      <c r="B36" s="53"/>
      <c r="C36" s="292">
        <v>5.5</v>
      </c>
      <c r="D36" s="289"/>
      <c r="E36" s="233" t="e">
        <f>Laser!E30</f>
        <v>#DIV/0!</v>
      </c>
      <c r="F36" s="122" t="e">
        <f t="shared" si="0"/>
        <v>#DIV/0!</v>
      </c>
      <c r="G36" s="123" t="e">
        <f t="shared" si="3"/>
        <v>#DIV/0!</v>
      </c>
      <c r="H36" s="99" t="e">
        <f t="shared" si="1"/>
        <v>#DIV/0!</v>
      </c>
      <c r="I36" s="99" t="e">
        <f t="shared" si="2"/>
        <v>#DIV/0!</v>
      </c>
      <c r="J36" s="99" t="e">
        <f t="shared" si="4"/>
        <v>#DIV/0!</v>
      </c>
      <c r="K36" s="99" t="e">
        <f t="shared" si="5"/>
        <v>#DIV/0!</v>
      </c>
      <c r="L36" s="99" t="e">
        <f t="shared" si="6"/>
        <v>#DIV/0!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21">
        <v>0.022097086912079608</v>
      </c>
      <c r="X36" s="89">
        <f>IF(W36&lt;$H$2,0,Sieving!D30*100/('Sample Data'!$D$25+Sieving!$D$68))</f>
        <v>0</v>
      </c>
      <c r="Y36" s="89" t="e">
        <f t="shared" si="7"/>
        <v>#DIV/0!</v>
      </c>
      <c r="Z36" s="89">
        <f>IF(W36&lt;$H$3,0,Sieving!D30*100/('Sample Data'!$D$25+Sieving!$D$68))</f>
        <v>0</v>
      </c>
      <c r="AA36" s="89" t="e">
        <f t="shared" si="8"/>
        <v>#DIV/0!</v>
      </c>
      <c r="AB36" s="89">
        <f>IF(W36&lt;$H$4,0,Sieving!D30*100/('Sample Data'!$D$25+Sieving!$D$68))</f>
        <v>0</v>
      </c>
      <c r="AC36" s="89" t="e">
        <f t="shared" si="9"/>
        <v>#DIV/0!</v>
      </c>
      <c r="AD36" s="89">
        <f>IF(W36&lt;$H$5,0,Sieving!D30*100/('Sample Data'!$D$25+Sieving!$D$68))</f>
        <v>0</v>
      </c>
      <c r="AE36" s="89" t="e">
        <f t="shared" si="10"/>
        <v>#DIV/0!</v>
      </c>
      <c r="AF36" s="89">
        <f>IF($W36&lt;$H$6,0,Sieving!D30*100/('Sample Data'!$D$25+Sieving!$D$68))</f>
        <v>0</v>
      </c>
      <c r="AG36" s="89" t="e">
        <f t="shared" si="11"/>
        <v>#DIV/0!</v>
      </c>
      <c r="AH36" s="89">
        <f>IF($W36&lt;$H$7,0,Sieving!D30*100/('Sample Data'!$D$25+Sieving!$D$68))</f>
        <v>0</v>
      </c>
      <c r="AI36" s="89" t="e">
        <f t="shared" si="12"/>
        <v>#DIV/0!</v>
      </c>
      <c r="AJ36" s="89">
        <f>IF($W36&lt;$H$8,0,Sieving!D30*100/('Sample Data'!$D$25+Sieving!$D$68))</f>
        <v>0</v>
      </c>
      <c r="AK36" s="237" t="e">
        <f t="shared" si="13"/>
        <v>#DIV/0!</v>
      </c>
    </row>
    <row r="37" spans="1:37" ht="18" customHeight="1">
      <c r="A37" s="51" t="s">
        <v>109</v>
      </c>
      <c r="B37" s="53"/>
      <c r="C37" s="292">
        <v>5.25</v>
      </c>
      <c r="D37" s="289"/>
      <c r="E37" s="233" t="e">
        <f>Laser!E31</f>
        <v>#DIV/0!</v>
      </c>
      <c r="F37" s="122" t="e">
        <f t="shared" si="0"/>
        <v>#DIV/0!</v>
      </c>
      <c r="G37" s="123" t="e">
        <f t="shared" si="3"/>
        <v>#DIV/0!</v>
      </c>
      <c r="H37" s="99" t="e">
        <f t="shared" si="1"/>
        <v>#DIV/0!</v>
      </c>
      <c r="I37" s="99" t="e">
        <f t="shared" si="2"/>
        <v>#DIV/0!</v>
      </c>
      <c r="J37" s="99" t="e">
        <f t="shared" si="4"/>
        <v>#DIV/0!</v>
      </c>
      <c r="K37" s="99" t="e">
        <f t="shared" si="5"/>
        <v>#DIV/0!</v>
      </c>
      <c r="L37" s="99" t="e">
        <f t="shared" si="6"/>
        <v>#DIV/0!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221">
        <v>0.02627801297667858</v>
      </c>
      <c r="X37" s="89">
        <f>IF(W37&lt;$H$2,0,Sieving!D31*100/('Sample Data'!$D$25+Sieving!$D$68))</f>
        <v>0</v>
      </c>
      <c r="Y37" s="89" t="e">
        <f t="shared" si="7"/>
        <v>#DIV/0!</v>
      </c>
      <c r="Z37" s="89">
        <f>IF(W37&lt;$H$3,0,Sieving!D31*100/('Sample Data'!$D$25+Sieving!$D$68))</f>
        <v>0</v>
      </c>
      <c r="AA37" s="89" t="e">
        <f t="shared" si="8"/>
        <v>#DIV/0!</v>
      </c>
      <c r="AB37" s="89">
        <f>IF(W37&lt;$H$4,0,Sieving!D31*100/('Sample Data'!$D$25+Sieving!$D$68))</f>
        <v>0</v>
      </c>
      <c r="AC37" s="89" t="e">
        <f t="shared" si="9"/>
        <v>#DIV/0!</v>
      </c>
      <c r="AD37" s="89">
        <f>IF(W37&lt;$H$5,0,Sieving!D31*100/('Sample Data'!$D$25+Sieving!$D$68))</f>
        <v>0</v>
      </c>
      <c r="AE37" s="89" t="e">
        <f t="shared" si="10"/>
        <v>#DIV/0!</v>
      </c>
      <c r="AF37" s="89">
        <f>IF($W37&lt;$H$6,0,Sieving!D31*100/('Sample Data'!$D$25+Sieving!$D$68))</f>
        <v>0</v>
      </c>
      <c r="AG37" s="89" t="e">
        <f t="shared" si="11"/>
        <v>#DIV/0!</v>
      </c>
      <c r="AH37" s="89">
        <f>IF($W37&lt;$H$7,0,Sieving!D31*100/('Sample Data'!$D$25+Sieving!$D$68))</f>
        <v>0</v>
      </c>
      <c r="AI37" s="89" t="e">
        <f t="shared" si="12"/>
        <v>#DIV/0!</v>
      </c>
      <c r="AJ37" s="89">
        <f>IF($W37&lt;$H$8,0,Sieving!D31*100/('Sample Data'!$D$25+Sieving!$D$68))</f>
        <v>0</v>
      </c>
      <c r="AK37" s="237" t="e">
        <f t="shared" si="13"/>
        <v>#DIV/0!</v>
      </c>
    </row>
    <row r="38" spans="1:37" ht="18" customHeight="1">
      <c r="A38" s="51" t="s">
        <v>110</v>
      </c>
      <c r="B38" s="53">
        <v>470</v>
      </c>
      <c r="C38" s="292">
        <v>5</v>
      </c>
      <c r="D38" s="290">
        <f>IF(W38&lt;$D$2,0,Sieving!H32)</f>
        <v>0</v>
      </c>
      <c r="E38" s="233" t="e">
        <f>Laser!E32</f>
        <v>#DIV/0!</v>
      </c>
      <c r="F38" s="122" t="e">
        <f>X38+Y38*$O$24/$O$14</f>
        <v>#DIV/0!</v>
      </c>
      <c r="G38" s="123" t="e">
        <f t="shared" si="3"/>
        <v>#DIV/0!</v>
      </c>
      <c r="H38" s="99" t="e">
        <f t="shared" si="1"/>
        <v>#DIV/0!</v>
      </c>
      <c r="I38" s="99" t="e">
        <f t="shared" si="2"/>
        <v>#DIV/0!</v>
      </c>
      <c r="J38" s="99" t="e">
        <f t="shared" si="4"/>
        <v>#DIV/0!</v>
      </c>
      <c r="K38" s="99" t="e">
        <f t="shared" si="5"/>
        <v>#DIV/0!</v>
      </c>
      <c r="L38" s="99" t="e">
        <f t="shared" si="6"/>
        <v>#DIV/0!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221">
        <v>0.03125</v>
      </c>
      <c r="X38" s="89" t="e">
        <f>IF(W38&lt;$H$2,0,Sieving!D32*100/('Sample Data'!$D$25+Sieving!$D$68))</f>
        <v>#DIV/0!</v>
      </c>
      <c r="Y38" s="89">
        <f t="shared" si="7"/>
        <v>0</v>
      </c>
      <c r="Z38" s="89">
        <f>IF(W38&lt;$H$3,0,Sieving!D32*100/('Sample Data'!$D$25+Sieving!$D$68))</f>
        <v>0</v>
      </c>
      <c r="AA38" s="89" t="e">
        <f t="shared" si="8"/>
        <v>#DIV/0!</v>
      </c>
      <c r="AB38" s="89">
        <f>IF(W38&lt;$H$4,0,Sieving!D32*100/('Sample Data'!$D$25+Sieving!$D$68))</f>
        <v>0</v>
      </c>
      <c r="AC38" s="89" t="e">
        <f t="shared" si="9"/>
        <v>#DIV/0!</v>
      </c>
      <c r="AD38" s="89">
        <f>IF(W38&lt;$H$5,0,Sieving!D32*100/('Sample Data'!$D$25+Sieving!$D$68))</f>
        <v>0</v>
      </c>
      <c r="AE38" s="89" t="e">
        <f t="shared" si="10"/>
        <v>#DIV/0!</v>
      </c>
      <c r="AF38" s="89">
        <f>IF($W38&lt;$H$6,0,Sieving!D32*100/('Sample Data'!$D$25+Sieving!$D$68))</f>
        <v>0</v>
      </c>
      <c r="AG38" s="89" t="e">
        <f t="shared" si="11"/>
        <v>#DIV/0!</v>
      </c>
      <c r="AH38" s="89">
        <f>IF($W38&lt;$H$7,0,Sieving!D32*100/('Sample Data'!$D$25+Sieving!$D$68))</f>
        <v>0</v>
      </c>
      <c r="AI38" s="89" t="e">
        <f t="shared" si="12"/>
        <v>#DIV/0!</v>
      </c>
      <c r="AJ38" s="89">
        <f>IF($W38&lt;$H$8,0,Sieving!D32*100/('Sample Data'!$D$25+Sieving!$D$68))</f>
        <v>0</v>
      </c>
      <c r="AK38" s="237" t="e">
        <f t="shared" si="13"/>
        <v>#DIV/0!</v>
      </c>
    </row>
    <row r="39" spans="1:37" ht="18" customHeight="1">
      <c r="A39" s="51" t="s">
        <v>112</v>
      </c>
      <c r="B39" s="53">
        <v>400</v>
      </c>
      <c r="C39" s="292">
        <v>4.75</v>
      </c>
      <c r="D39" s="290">
        <f>IF(W39&lt;$D$2,0,Sieving!H33)</f>
        <v>0</v>
      </c>
      <c r="E39" s="233" t="e">
        <f>Laser!E33</f>
        <v>#DIV/0!</v>
      </c>
      <c r="F39" s="122" t="e">
        <f t="shared" si="0"/>
        <v>#DIV/0!</v>
      </c>
      <c r="G39" s="123" t="e">
        <f t="shared" si="3"/>
        <v>#DIV/0!</v>
      </c>
      <c r="H39" s="99" t="e">
        <f t="shared" si="1"/>
        <v>#DIV/0!</v>
      </c>
      <c r="I39" s="99" t="e">
        <f t="shared" si="2"/>
        <v>#DIV/0!</v>
      </c>
      <c r="J39" s="99" t="e">
        <f t="shared" si="4"/>
        <v>#DIV/0!</v>
      </c>
      <c r="K39" s="99" t="e">
        <f t="shared" si="5"/>
        <v>#DIV/0!</v>
      </c>
      <c r="L39" s="99" t="e">
        <f t="shared" si="6"/>
        <v>#DIV/0!</v>
      </c>
      <c r="M39" s="56"/>
      <c r="N39" s="79"/>
      <c r="O39" s="79"/>
      <c r="P39" s="79"/>
      <c r="Q39" s="79"/>
      <c r="R39" s="79"/>
      <c r="S39" s="79"/>
      <c r="T39" s="79"/>
      <c r="U39" s="79"/>
      <c r="V39" s="56"/>
      <c r="W39" s="221">
        <v>0.03716272234383503</v>
      </c>
      <c r="X39" s="89" t="e">
        <f>IF(W39&lt;$H$2,0,Sieving!D33*100/('Sample Data'!$D$25+Sieving!$D$68))</f>
        <v>#DIV/0!</v>
      </c>
      <c r="Y39" s="89">
        <f t="shared" si="7"/>
        <v>0</v>
      </c>
      <c r="Z39" s="89">
        <f>IF(W39&lt;$H$3,0,Sieving!D33*100/('Sample Data'!$D$25+Sieving!$D$68))</f>
        <v>0</v>
      </c>
      <c r="AA39" s="89" t="e">
        <f t="shared" si="8"/>
        <v>#DIV/0!</v>
      </c>
      <c r="AB39" s="89">
        <f>IF(W39&lt;$H$4,0,Sieving!D33*100/('Sample Data'!$D$25+Sieving!$D$68))</f>
        <v>0</v>
      </c>
      <c r="AC39" s="89" t="e">
        <f t="shared" si="9"/>
        <v>#DIV/0!</v>
      </c>
      <c r="AD39" s="89">
        <f>IF(W39&lt;$H$5,0,Sieving!D33*100/('Sample Data'!$D$25+Sieving!$D$68))</f>
        <v>0</v>
      </c>
      <c r="AE39" s="89" t="e">
        <f t="shared" si="10"/>
        <v>#DIV/0!</v>
      </c>
      <c r="AF39" s="89">
        <f>IF($W39&lt;$H$6,0,Sieving!D33*100/('Sample Data'!$D$25+Sieving!$D$68))</f>
        <v>0</v>
      </c>
      <c r="AG39" s="89" t="e">
        <f t="shared" si="11"/>
        <v>#DIV/0!</v>
      </c>
      <c r="AH39" s="89">
        <f>IF($W39&lt;$H$7,0,Sieving!D33*100/('Sample Data'!$D$25+Sieving!$D$68))</f>
        <v>0</v>
      </c>
      <c r="AI39" s="89" t="e">
        <f t="shared" si="12"/>
        <v>#DIV/0!</v>
      </c>
      <c r="AJ39" s="89">
        <f>IF($W39&lt;$H$8,0,Sieving!D33*100/('Sample Data'!$D$25+Sieving!$D$68))</f>
        <v>0</v>
      </c>
      <c r="AK39" s="237" t="e">
        <f t="shared" si="13"/>
        <v>#DIV/0!</v>
      </c>
    </row>
    <row r="40" spans="1:37" ht="18" customHeight="1">
      <c r="A40" s="51" t="s">
        <v>111</v>
      </c>
      <c r="B40" s="53">
        <v>325</v>
      </c>
      <c r="C40" s="292">
        <v>4.5</v>
      </c>
      <c r="D40" s="290">
        <f>IF(W40&lt;$D$2,0,Sieving!H34)</f>
        <v>0</v>
      </c>
      <c r="E40" s="233" t="e">
        <f>Laser!E34</f>
        <v>#DIV/0!</v>
      </c>
      <c r="F40" s="122" t="e">
        <f t="shared" si="0"/>
        <v>#DIV/0!</v>
      </c>
      <c r="G40" s="123" t="e">
        <f t="shared" si="3"/>
        <v>#DIV/0!</v>
      </c>
      <c r="H40" s="99" t="e">
        <f t="shared" si="1"/>
        <v>#DIV/0!</v>
      </c>
      <c r="I40" s="99" t="e">
        <f t="shared" si="2"/>
        <v>#DIV/0!</v>
      </c>
      <c r="J40" s="99" t="e">
        <f t="shared" si="4"/>
        <v>#DIV/0!</v>
      </c>
      <c r="K40" s="99" t="e">
        <f t="shared" si="5"/>
        <v>#DIV/0!</v>
      </c>
      <c r="L40" s="99" t="e">
        <f t="shared" si="6"/>
        <v>#DIV/0!</v>
      </c>
      <c r="M40" s="56"/>
      <c r="N40" s="79"/>
      <c r="O40" s="79"/>
      <c r="P40" s="79"/>
      <c r="Q40" s="79"/>
      <c r="R40" s="79"/>
      <c r="S40" s="79"/>
      <c r="T40" s="79"/>
      <c r="U40" s="79"/>
      <c r="V40" s="56"/>
      <c r="W40" s="221">
        <v>0.04419417382415922</v>
      </c>
      <c r="X40" s="89" t="e">
        <f>IF(W40&lt;$H$2,0,Sieving!D34*100/('Sample Data'!$D$25+Sieving!$D$68))</f>
        <v>#DIV/0!</v>
      </c>
      <c r="Y40" s="89">
        <f t="shared" si="7"/>
        <v>0</v>
      </c>
      <c r="Z40" s="89">
        <f>IF(W40&lt;$H$3,0,Sieving!D34*100/('Sample Data'!$D$25+Sieving!$D$68))</f>
        <v>0</v>
      </c>
      <c r="AA40" s="89" t="e">
        <f t="shared" si="8"/>
        <v>#DIV/0!</v>
      </c>
      <c r="AB40" s="89">
        <f>IF(W40&lt;$H$4,0,Sieving!D34*100/('Sample Data'!$D$25+Sieving!$D$68))</f>
        <v>0</v>
      </c>
      <c r="AC40" s="89" t="e">
        <f t="shared" si="9"/>
        <v>#DIV/0!</v>
      </c>
      <c r="AD40" s="89">
        <f>IF(W40&lt;$H$5,0,Sieving!D34*100/('Sample Data'!$D$25+Sieving!$D$68))</f>
        <v>0</v>
      </c>
      <c r="AE40" s="89" t="e">
        <f t="shared" si="10"/>
        <v>#DIV/0!</v>
      </c>
      <c r="AF40" s="89">
        <f>IF($W40&lt;$H$6,0,Sieving!D34*100/('Sample Data'!$D$25+Sieving!$D$68))</f>
        <v>0</v>
      </c>
      <c r="AG40" s="89" t="e">
        <f t="shared" si="11"/>
        <v>#DIV/0!</v>
      </c>
      <c r="AH40" s="89">
        <f>IF($W40&lt;$H$7,0,Sieving!D34*100/('Sample Data'!$D$25+Sieving!$D$68))</f>
        <v>0</v>
      </c>
      <c r="AI40" s="89" t="e">
        <f t="shared" si="12"/>
        <v>#DIV/0!</v>
      </c>
      <c r="AJ40" s="89">
        <f>IF($W40&lt;$H$8,0,Sieving!D34*100/('Sample Data'!$D$25+Sieving!$D$68))</f>
        <v>0</v>
      </c>
      <c r="AK40" s="237" t="e">
        <f t="shared" si="13"/>
        <v>#DIV/0!</v>
      </c>
    </row>
    <row r="41" spans="1:37" ht="18" customHeight="1">
      <c r="A41" s="51" t="s">
        <v>116</v>
      </c>
      <c r="B41" s="53">
        <v>270</v>
      </c>
      <c r="C41" s="292">
        <v>4.25</v>
      </c>
      <c r="D41" s="290">
        <f>IF(W41&lt;$D$2,0,Sieving!H35)</f>
        <v>0</v>
      </c>
      <c r="E41" s="233" t="e">
        <f>Laser!E35</f>
        <v>#DIV/0!</v>
      </c>
      <c r="F41" s="122" t="e">
        <f t="shared" si="0"/>
        <v>#DIV/0!</v>
      </c>
      <c r="G41" s="123" t="e">
        <f t="shared" si="3"/>
        <v>#DIV/0!</v>
      </c>
      <c r="H41" s="99" t="e">
        <f t="shared" si="1"/>
        <v>#DIV/0!</v>
      </c>
      <c r="I41" s="99" t="e">
        <f t="shared" si="2"/>
        <v>#DIV/0!</v>
      </c>
      <c r="J41" s="99" t="e">
        <f t="shared" si="4"/>
        <v>#DIV/0!</v>
      </c>
      <c r="K41" s="99" t="e">
        <f t="shared" si="5"/>
        <v>#DIV/0!</v>
      </c>
      <c r="L41" s="99" t="e">
        <f t="shared" si="6"/>
        <v>#DIV/0!</v>
      </c>
      <c r="M41" s="56"/>
      <c r="N41" s="93"/>
      <c r="O41" s="93"/>
      <c r="P41" s="93"/>
      <c r="Q41" s="93"/>
      <c r="R41" s="93"/>
      <c r="S41" s="93"/>
      <c r="T41" s="93"/>
      <c r="U41" s="93"/>
      <c r="V41" s="56"/>
      <c r="W41" s="221">
        <v>0.05255602595335716</v>
      </c>
      <c r="X41" s="89" t="e">
        <f>IF(W41&lt;$H$2,0,Sieving!D35*100/('Sample Data'!$D$25+Sieving!$D$68))</f>
        <v>#DIV/0!</v>
      </c>
      <c r="Y41" s="89">
        <f t="shared" si="7"/>
        <v>0</v>
      </c>
      <c r="Z41" s="89">
        <f>IF(W41&lt;$H$3,0,Sieving!D35*100/('Sample Data'!$D$25+Sieving!$D$68))</f>
        <v>0</v>
      </c>
      <c r="AA41" s="89" t="e">
        <f t="shared" si="8"/>
        <v>#DIV/0!</v>
      </c>
      <c r="AB41" s="89">
        <f>IF(W41&lt;$H$4,0,Sieving!D35*100/('Sample Data'!$D$25+Sieving!$D$68))</f>
        <v>0</v>
      </c>
      <c r="AC41" s="89" t="e">
        <f t="shared" si="9"/>
        <v>#DIV/0!</v>
      </c>
      <c r="AD41" s="89">
        <f>IF(W41&lt;$H$5,0,Sieving!D35*100/('Sample Data'!$D$25+Sieving!$D$68))</f>
        <v>0</v>
      </c>
      <c r="AE41" s="89" t="e">
        <f t="shared" si="10"/>
        <v>#DIV/0!</v>
      </c>
      <c r="AF41" s="89">
        <f>IF($W41&lt;$H$6,0,Sieving!D35*100/('Sample Data'!$D$25+Sieving!$D$68))</f>
        <v>0</v>
      </c>
      <c r="AG41" s="89" t="e">
        <f t="shared" si="11"/>
        <v>#DIV/0!</v>
      </c>
      <c r="AH41" s="89">
        <f>IF($W41&lt;$H$7,0,Sieving!D35*100/('Sample Data'!$D$25+Sieving!$D$68))</f>
        <v>0</v>
      </c>
      <c r="AI41" s="89" t="e">
        <f t="shared" si="12"/>
        <v>#DIV/0!</v>
      </c>
      <c r="AJ41" s="89">
        <f>IF($W41&lt;$H$8,0,Sieving!D35*100/('Sample Data'!$D$25+Sieving!$D$68))</f>
        <v>0</v>
      </c>
      <c r="AK41" s="237" t="e">
        <f t="shared" si="13"/>
        <v>#DIV/0!</v>
      </c>
    </row>
    <row r="42" spans="1:37" ht="18" customHeight="1">
      <c r="A42" s="51" t="s">
        <v>113</v>
      </c>
      <c r="B42" s="53">
        <v>230</v>
      </c>
      <c r="C42" s="292">
        <v>4</v>
      </c>
      <c r="D42" s="290" t="e">
        <f>IF(W42&lt;$D$2,0,Sieving!H36)</f>
        <v>#DIV/0!</v>
      </c>
      <c r="E42" s="233" t="e">
        <f>Laser!E36</f>
        <v>#DIV/0!</v>
      </c>
      <c r="F42" s="122" t="e">
        <f t="shared" si="0"/>
        <v>#DIV/0!</v>
      </c>
      <c r="G42" s="123" t="e">
        <f t="shared" si="3"/>
        <v>#DIV/0!</v>
      </c>
      <c r="H42" s="99" t="e">
        <f t="shared" si="1"/>
        <v>#DIV/0!</v>
      </c>
      <c r="I42" s="99" t="e">
        <f t="shared" si="2"/>
        <v>#DIV/0!</v>
      </c>
      <c r="J42" s="99" t="e">
        <f t="shared" si="4"/>
        <v>#DIV/0!</v>
      </c>
      <c r="K42" s="99" t="e">
        <f t="shared" si="5"/>
        <v>#DIV/0!</v>
      </c>
      <c r="L42" s="99" t="e">
        <f t="shared" si="6"/>
        <v>#DIV/0!</v>
      </c>
      <c r="M42" s="56"/>
      <c r="N42" s="93"/>
      <c r="O42" s="93"/>
      <c r="P42" s="93"/>
      <c r="Q42" s="93"/>
      <c r="R42" s="93"/>
      <c r="S42" s="93"/>
      <c r="T42" s="93"/>
      <c r="U42" s="93"/>
      <c r="V42" s="56"/>
      <c r="W42" s="221">
        <v>0.0625</v>
      </c>
      <c r="X42" s="89" t="e">
        <f>IF(W42&lt;$H$2,0,Sieving!D36*100/('Sample Data'!$D$25+Sieving!$D$68))</f>
        <v>#DIV/0!</v>
      </c>
      <c r="Y42" s="89">
        <f t="shared" si="7"/>
        <v>0</v>
      </c>
      <c r="Z42" s="89" t="e">
        <f>IF(W42&lt;$H$3,0,Sieving!D36*100/('Sample Data'!$D$25+Sieving!$D$68))</f>
        <v>#DIV/0!</v>
      </c>
      <c r="AA42" s="89">
        <f t="shared" si="8"/>
        <v>0</v>
      </c>
      <c r="AB42" s="89">
        <f>IF(W42&lt;$H$4,0,Sieving!D36*100/('Sample Data'!$D$25+Sieving!$D$68))</f>
        <v>0</v>
      </c>
      <c r="AC42" s="89" t="e">
        <f t="shared" si="9"/>
        <v>#DIV/0!</v>
      </c>
      <c r="AD42" s="89">
        <f>IF(W42&lt;$H$5,0,Sieving!D36*100/('Sample Data'!$D$25+Sieving!$D$68))</f>
        <v>0</v>
      </c>
      <c r="AE42" s="89" t="e">
        <f t="shared" si="10"/>
        <v>#DIV/0!</v>
      </c>
      <c r="AF42" s="89">
        <f>IF($W42&lt;$H$6,0,Sieving!D36*100/('Sample Data'!$D$25+Sieving!$D$68))</f>
        <v>0</v>
      </c>
      <c r="AG42" s="89" t="e">
        <f t="shared" si="11"/>
        <v>#DIV/0!</v>
      </c>
      <c r="AH42" s="89">
        <f>IF($W42&lt;$H$7,0,Sieving!D36*100/('Sample Data'!$D$25+Sieving!$D$68))</f>
        <v>0</v>
      </c>
      <c r="AI42" s="89" t="e">
        <f t="shared" si="12"/>
        <v>#DIV/0!</v>
      </c>
      <c r="AJ42" s="89">
        <f>IF($W42&lt;$H$8,0,Sieving!D36*100/('Sample Data'!$D$25+Sieving!$D$68))</f>
        <v>0</v>
      </c>
      <c r="AK42" s="237" t="e">
        <f t="shared" si="13"/>
        <v>#DIV/0!</v>
      </c>
    </row>
    <row r="43" spans="1:37" ht="18" customHeight="1">
      <c r="A43" s="51" t="s">
        <v>114</v>
      </c>
      <c r="B43" s="53">
        <v>200</v>
      </c>
      <c r="C43" s="292">
        <v>3.75</v>
      </c>
      <c r="D43" s="290" t="e">
        <f>IF(W43&lt;$D$2,0,Sieving!H37)</f>
        <v>#DIV/0!</v>
      </c>
      <c r="E43" s="233" t="e">
        <f>Laser!E37</f>
        <v>#DIV/0!</v>
      </c>
      <c r="F43" s="122" t="e">
        <f t="shared" si="0"/>
        <v>#DIV/0!</v>
      </c>
      <c r="G43" s="123" t="e">
        <f t="shared" si="3"/>
        <v>#DIV/0!</v>
      </c>
      <c r="H43" s="99" t="e">
        <f t="shared" si="1"/>
        <v>#DIV/0!</v>
      </c>
      <c r="I43" s="99" t="e">
        <f t="shared" si="2"/>
        <v>#DIV/0!</v>
      </c>
      <c r="J43" s="99" t="e">
        <f t="shared" si="4"/>
        <v>#DIV/0!</v>
      </c>
      <c r="K43" s="99" t="e">
        <f t="shared" si="5"/>
        <v>#DIV/0!</v>
      </c>
      <c r="L43" s="99" t="e">
        <f t="shared" si="6"/>
        <v>#DIV/0!</v>
      </c>
      <c r="M43" s="56"/>
      <c r="V43" s="56"/>
      <c r="W43" s="221">
        <v>0.07432544468767006</v>
      </c>
      <c r="X43" s="89" t="e">
        <f>IF(W43&lt;$H$2,0,Sieving!D37*100/('Sample Data'!$D$25+Sieving!$D$68))</f>
        <v>#DIV/0!</v>
      </c>
      <c r="Y43" s="89">
        <f t="shared" si="7"/>
        <v>0</v>
      </c>
      <c r="Z43" s="89" t="e">
        <f>IF(W43&lt;$H$3,0,Sieving!D37*100/('Sample Data'!$D$25+Sieving!$D$68))</f>
        <v>#DIV/0!</v>
      </c>
      <c r="AA43" s="89">
        <f t="shared" si="8"/>
        <v>0</v>
      </c>
      <c r="AB43" s="89">
        <f>IF(W43&lt;$H$4,0,Sieving!D37*100/('Sample Data'!$D$25+Sieving!$D$68))</f>
        <v>0</v>
      </c>
      <c r="AC43" s="89" t="e">
        <f t="shared" si="9"/>
        <v>#DIV/0!</v>
      </c>
      <c r="AD43" s="89">
        <f>IF(W43&lt;$H$5,0,Sieving!D37*100/('Sample Data'!$D$25+Sieving!$D$68))</f>
        <v>0</v>
      </c>
      <c r="AE43" s="89" t="e">
        <f t="shared" si="10"/>
        <v>#DIV/0!</v>
      </c>
      <c r="AF43" s="89">
        <f>IF($W43&lt;$H$6,0,Sieving!D37*100/('Sample Data'!$D$25+Sieving!$D$68))</f>
        <v>0</v>
      </c>
      <c r="AG43" s="89" t="e">
        <f t="shared" si="11"/>
        <v>#DIV/0!</v>
      </c>
      <c r="AH43" s="89">
        <f>IF($W43&lt;$H$7,0,Sieving!D37*100/('Sample Data'!$D$25+Sieving!$D$68))</f>
        <v>0</v>
      </c>
      <c r="AI43" s="89" t="e">
        <f t="shared" si="12"/>
        <v>#DIV/0!</v>
      </c>
      <c r="AJ43" s="89">
        <f>IF($W43&lt;$H$8,0,Sieving!D37*100/('Sample Data'!$D$25+Sieving!$D$68))</f>
        <v>0</v>
      </c>
      <c r="AK43" s="237" t="e">
        <f t="shared" si="13"/>
        <v>#DIV/0!</v>
      </c>
    </row>
    <row r="44" spans="1:37" ht="18" customHeight="1">
      <c r="A44" s="51" t="s">
        <v>117</v>
      </c>
      <c r="B44" s="53">
        <v>170</v>
      </c>
      <c r="C44" s="292">
        <v>3.5</v>
      </c>
      <c r="D44" s="290" t="e">
        <f>IF(W44&lt;$D$2,0,Sieving!H38)</f>
        <v>#DIV/0!</v>
      </c>
      <c r="E44" s="233" t="e">
        <f>Laser!E38</f>
        <v>#DIV/0!</v>
      </c>
      <c r="F44" s="122" t="e">
        <f t="shared" si="0"/>
        <v>#DIV/0!</v>
      </c>
      <c r="G44" s="123" t="e">
        <f t="shared" si="3"/>
        <v>#DIV/0!</v>
      </c>
      <c r="H44" s="99" t="e">
        <f t="shared" si="1"/>
        <v>#DIV/0!</v>
      </c>
      <c r="I44" s="99" t="e">
        <f t="shared" si="2"/>
        <v>#DIV/0!</v>
      </c>
      <c r="J44" s="99" t="e">
        <f t="shared" si="4"/>
        <v>#DIV/0!</v>
      </c>
      <c r="K44" s="99" t="e">
        <f t="shared" si="5"/>
        <v>#DIV/0!</v>
      </c>
      <c r="L44" s="99" t="e">
        <f t="shared" si="6"/>
        <v>#DIV/0!</v>
      </c>
      <c r="M44" s="56"/>
      <c r="V44" s="56"/>
      <c r="W44" s="221">
        <v>0.08838834764831845</v>
      </c>
      <c r="X44" s="89" t="e">
        <f>IF(W44&lt;$H$2,0,Sieving!D38*100/('Sample Data'!$D$25+Sieving!$D$68))</f>
        <v>#DIV/0!</v>
      </c>
      <c r="Y44" s="89">
        <f t="shared" si="7"/>
        <v>0</v>
      </c>
      <c r="Z44" s="89" t="e">
        <f>IF(W44&lt;$H$3,0,Sieving!D38*100/('Sample Data'!$D$25+Sieving!$D$68))</f>
        <v>#DIV/0!</v>
      </c>
      <c r="AA44" s="89">
        <f t="shared" si="8"/>
        <v>0</v>
      </c>
      <c r="AB44" s="89">
        <f>IF(W44&lt;$H$4,0,Sieving!D38*100/('Sample Data'!$D$25+Sieving!$D$68))</f>
        <v>0</v>
      </c>
      <c r="AC44" s="89" t="e">
        <f t="shared" si="9"/>
        <v>#DIV/0!</v>
      </c>
      <c r="AD44" s="89">
        <f>IF(W44&lt;$H$5,0,Sieving!D38*100/('Sample Data'!$D$25+Sieving!$D$68))</f>
        <v>0</v>
      </c>
      <c r="AE44" s="89" t="e">
        <f t="shared" si="10"/>
        <v>#DIV/0!</v>
      </c>
      <c r="AF44" s="89">
        <f>IF($W44&lt;$H$6,0,Sieving!D38*100/('Sample Data'!$D$25+Sieving!$D$68))</f>
        <v>0</v>
      </c>
      <c r="AG44" s="89" t="e">
        <f t="shared" si="11"/>
        <v>#DIV/0!</v>
      </c>
      <c r="AH44" s="89">
        <f>IF($W44&lt;$H$7,0,Sieving!D38*100/('Sample Data'!$D$25+Sieving!$D$68))</f>
        <v>0</v>
      </c>
      <c r="AI44" s="89" t="e">
        <f t="shared" si="12"/>
        <v>#DIV/0!</v>
      </c>
      <c r="AJ44" s="89">
        <f>IF($W44&lt;$H$8,0,Sieving!D38*100/('Sample Data'!$D$25+Sieving!$D$68))</f>
        <v>0</v>
      </c>
      <c r="AK44" s="237" t="e">
        <f t="shared" si="13"/>
        <v>#DIV/0!</v>
      </c>
    </row>
    <row r="45" spans="1:37" ht="18" customHeight="1">
      <c r="A45" s="51" t="s">
        <v>118</v>
      </c>
      <c r="B45" s="53">
        <v>140</v>
      </c>
      <c r="C45" s="292">
        <v>3.25</v>
      </c>
      <c r="D45" s="290" t="e">
        <f>IF(W45&lt;$D$2,0,Sieving!H39)</f>
        <v>#DIV/0!</v>
      </c>
      <c r="E45" s="233" t="e">
        <f>Laser!E39</f>
        <v>#DIV/0!</v>
      </c>
      <c r="F45" s="122" t="e">
        <f t="shared" si="0"/>
        <v>#DIV/0!</v>
      </c>
      <c r="G45" s="123" t="e">
        <f t="shared" si="3"/>
        <v>#DIV/0!</v>
      </c>
      <c r="H45" s="99" t="e">
        <f t="shared" si="1"/>
        <v>#DIV/0!</v>
      </c>
      <c r="I45" s="99" t="e">
        <f t="shared" si="2"/>
        <v>#DIV/0!</v>
      </c>
      <c r="J45" s="99" t="e">
        <f t="shared" si="4"/>
        <v>#DIV/0!</v>
      </c>
      <c r="K45" s="99" t="e">
        <f t="shared" si="5"/>
        <v>#DIV/0!</v>
      </c>
      <c r="L45" s="99" t="e">
        <f t="shared" si="6"/>
        <v>#DIV/0!</v>
      </c>
      <c r="M45" s="56"/>
      <c r="V45" s="56"/>
      <c r="W45" s="221">
        <v>0.10511205190671434</v>
      </c>
      <c r="X45" s="89" t="e">
        <f>IF(W45&lt;$H$2,0,Sieving!D39*100/('Sample Data'!$D$25+Sieving!$D$68))</f>
        <v>#DIV/0!</v>
      </c>
      <c r="Y45" s="89">
        <f t="shared" si="7"/>
        <v>0</v>
      </c>
      <c r="Z45" s="89" t="e">
        <f>IF(W45&lt;$H$3,0,Sieving!D39*100/('Sample Data'!$D$25+Sieving!$D$68))</f>
        <v>#DIV/0!</v>
      </c>
      <c r="AA45" s="89">
        <f t="shared" si="8"/>
        <v>0</v>
      </c>
      <c r="AB45" s="89">
        <f>IF(W45&lt;$H$4,0,Sieving!D39*100/('Sample Data'!$D$25+Sieving!$D$68))</f>
        <v>0</v>
      </c>
      <c r="AC45" s="89" t="e">
        <f t="shared" si="9"/>
        <v>#DIV/0!</v>
      </c>
      <c r="AD45" s="89">
        <f>IF(W45&lt;$H$5,0,Sieving!D39*100/('Sample Data'!$D$25+Sieving!$D$68))</f>
        <v>0</v>
      </c>
      <c r="AE45" s="89" t="e">
        <f t="shared" si="10"/>
        <v>#DIV/0!</v>
      </c>
      <c r="AF45" s="89">
        <f>IF($W45&lt;$H$6,0,Sieving!D39*100/('Sample Data'!$D$25+Sieving!$D$68))</f>
        <v>0</v>
      </c>
      <c r="AG45" s="89" t="e">
        <f t="shared" si="11"/>
        <v>#DIV/0!</v>
      </c>
      <c r="AH45" s="89">
        <f>IF($W45&lt;$H$7,0,Sieving!D39*100/('Sample Data'!$D$25+Sieving!$D$68))</f>
        <v>0</v>
      </c>
      <c r="AI45" s="89" t="e">
        <f t="shared" si="12"/>
        <v>#DIV/0!</v>
      </c>
      <c r="AJ45" s="89">
        <f>IF($W45&lt;$H$8,0,Sieving!D39*100/('Sample Data'!$D$25+Sieving!$D$68))</f>
        <v>0</v>
      </c>
      <c r="AK45" s="237" t="e">
        <f t="shared" si="13"/>
        <v>#DIV/0!</v>
      </c>
    </row>
    <row r="46" spans="1:37" ht="18" customHeight="1">
      <c r="A46" s="51" t="s">
        <v>119</v>
      </c>
      <c r="B46" s="53">
        <v>120</v>
      </c>
      <c r="C46" s="292">
        <v>3</v>
      </c>
      <c r="D46" s="290" t="e">
        <f>IF(W46&lt;$D$2,0,Sieving!H40)</f>
        <v>#DIV/0!</v>
      </c>
      <c r="E46" s="233" t="e">
        <f>Laser!E40</f>
        <v>#DIV/0!</v>
      </c>
      <c r="F46" s="122" t="e">
        <f aca="true" t="shared" si="14" ref="F46:F73">X46+Y46*$O$24/$O$14</f>
        <v>#DIV/0!</v>
      </c>
      <c r="G46" s="123" t="e">
        <f aca="true" t="shared" si="15" ref="G46:G73">Z46+AA46*$P$25/$P$15</f>
        <v>#DIV/0!</v>
      </c>
      <c r="H46" s="99" t="e">
        <f aca="true" t="shared" si="16" ref="H46:H73">AB46+AC46*$Q$26/$Q$16</f>
        <v>#DIV/0!</v>
      </c>
      <c r="I46" s="99" t="e">
        <f aca="true" t="shared" si="17" ref="I46:I73">AD46+AE46*$R$27/$R$17</f>
        <v>#DIV/0!</v>
      </c>
      <c r="J46" s="99" t="e">
        <f t="shared" si="4"/>
        <v>#DIV/0!</v>
      </c>
      <c r="K46" s="99" t="e">
        <f t="shared" si="5"/>
        <v>#DIV/0!</v>
      </c>
      <c r="L46" s="99" t="e">
        <f t="shared" si="6"/>
        <v>#DIV/0!</v>
      </c>
      <c r="M46" s="56"/>
      <c r="N46" s="94"/>
      <c r="O46" s="94"/>
      <c r="P46" s="94"/>
      <c r="Q46" s="94"/>
      <c r="R46" s="94"/>
      <c r="S46" s="94"/>
      <c r="T46" s="94"/>
      <c r="U46" s="94"/>
      <c r="V46" s="56"/>
      <c r="W46" s="221">
        <v>0.125</v>
      </c>
      <c r="X46" s="89" t="e">
        <f>IF(W46&lt;$H$2,0,Sieving!D40*100/('Sample Data'!$D$25+Sieving!$D$68))</f>
        <v>#DIV/0!</v>
      </c>
      <c r="Y46" s="89">
        <f t="shared" si="7"/>
        <v>0</v>
      </c>
      <c r="Z46" s="89" t="e">
        <f>IF(W46&lt;$H$3,0,Sieving!D40*100/('Sample Data'!$D$25+Sieving!$D$68))</f>
        <v>#DIV/0!</v>
      </c>
      <c r="AA46" s="89">
        <f t="shared" si="8"/>
        <v>0</v>
      </c>
      <c r="AB46" s="89" t="e">
        <f>IF(W46&lt;$H$4,0,Sieving!D40*100/('Sample Data'!$D$25+Sieving!$D$68))</f>
        <v>#DIV/0!</v>
      </c>
      <c r="AC46" s="89">
        <f t="shared" si="9"/>
        <v>0</v>
      </c>
      <c r="AD46" s="89">
        <f>IF(W46&lt;$H$5,0,Sieving!D40*100/('Sample Data'!$D$25+Sieving!$D$68))</f>
        <v>0</v>
      </c>
      <c r="AE46" s="89" t="e">
        <f t="shared" si="10"/>
        <v>#DIV/0!</v>
      </c>
      <c r="AF46" s="89">
        <f>IF($W46&lt;$H$6,0,Sieving!D40*100/('Sample Data'!$D$25+Sieving!$D$68))</f>
        <v>0</v>
      </c>
      <c r="AG46" s="89" t="e">
        <f t="shared" si="11"/>
        <v>#DIV/0!</v>
      </c>
      <c r="AH46" s="89">
        <f>IF($W46&lt;$H$7,0,Sieving!D40*100/('Sample Data'!$D$25+Sieving!$D$68))</f>
        <v>0</v>
      </c>
      <c r="AI46" s="89" t="e">
        <f t="shared" si="12"/>
        <v>#DIV/0!</v>
      </c>
      <c r="AJ46" s="89">
        <f>IF($W46&lt;$H$8,0,Sieving!D40*100/('Sample Data'!$D$25+Sieving!$D$68))</f>
        <v>0</v>
      </c>
      <c r="AK46" s="237" t="e">
        <f t="shared" si="13"/>
        <v>#DIV/0!</v>
      </c>
    </row>
    <row r="47" spans="1:37" ht="18" customHeight="1">
      <c r="A47" s="51" t="s">
        <v>120</v>
      </c>
      <c r="B47" s="53">
        <v>100</v>
      </c>
      <c r="C47" s="292">
        <v>2.75</v>
      </c>
      <c r="D47" s="290" t="e">
        <f>IF(W47&lt;$D$2,0,Sieving!H41)</f>
        <v>#DIV/0!</v>
      </c>
      <c r="E47" s="233" t="e">
        <f>Laser!E41</f>
        <v>#DIV/0!</v>
      </c>
      <c r="F47" s="122" t="e">
        <f t="shared" si="14"/>
        <v>#DIV/0!</v>
      </c>
      <c r="G47" s="123" t="e">
        <f t="shared" si="15"/>
        <v>#DIV/0!</v>
      </c>
      <c r="H47" s="99" t="e">
        <f t="shared" si="16"/>
        <v>#DIV/0!</v>
      </c>
      <c r="I47" s="99" t="e">
        <f t="shared" si="17"/>
        <v>#DIV/0!</v>
      </c>
      <c r="J47" s="99" t="e">
        <f t="shared" si="4"/>
        <v>#DIV/0!</v>
      </c>
      <c r="K47" s="99" t="e">
        <f t="shared" si="5"/>
        <v>#DIV/0!</v>
      </c>
      <c r="L47" s="99" t="e">
        <f t="shared" si="6"/>
        <v>#DIV/0!</v>
      </c>
      <c r="M47" s="56"/>
      <c r="N47" s="94"/>
      <c r="O47" s="94"/>
      <c r="P47" s="94"/>
      <c r="Q47" s="94"/>
      <c r="R47" s="94"/>
      <c r="S47" s="94"/>
      <c r="T47" s="94"/>
      <c r="U47" s="94"/>
      <c r="V47" s="56"/>
      <c r="W47" s="221">
        <v>0.14865088937534013</v>
      </c>
      <c r="X47" s="89" t="e">
        <f>IF(W47&lt;$H$2,0,Sieving!D41*100/('Sample Data'!$D$25+Sieving!$D$68))</f>
        <v>#DIV/0!</v>
      </c>
      <c r="Y47" s="89">
        <f t="shared" si="7"/>
        <v>0</v>
      </c>
      <c r="Z47" s="89" t="e">
        <f>IF(W47&lt;$H$3,0,Sieving!D41*100/('Sample Data'!$D$25+Sieving!$D$68))</f>
        <v>#DIV/0!</v>
      </c>
      <c r="AA47" s="89">
        <f t="shared" si="8"/>
        <v>0</v>
      </c>
      <c r="AB47" s="89" t="e">
        <f>IF(W47&lt;$H$4,0,Sieving!D41*100/('Sample Data'!$D$25+Sieving!$D$68))</f>
        <v>#DIV/0!</v>
      </c>
      <c r="AC47" s="89">
        <f t="shared" si="9"/>
        <v>0</v>
      </c>
      <c r="AD47" s="89">
        <f>IF(W47&lt;$H$5,0,Sieving!D41*100/('Sample Data'!$D$25+Sieving!$D$68))</f>
        <v>0</v>
      </c>
      <c r="AE47" s="89" t="e">
        <f t="shared" si="10"/>
        <v>#DIV/0!</v>
      </c>
      <c r="AF47" s="89">
        <f>IF($W47&lt;$H$6,0,Sieving!D41*100/('Sample Data'!$D$25+Sieving!$D$68))</f>
        <v>0</v>
      </c>
      <c r="AG47" s="89" t="e">
        <f t="shared" si="11"/>
        <v>#DIV/0!</v>
      </c>
      <c r="AH47" s="89">
        <f>IF($W47&lt;$H$7,0,Sieving!D41*100/('Sample Data'!$D$25+Sieving!$D$68))</f>
        <v>0</v>
      </c>
      <c r="AI47" s="89" t="e">
        <f t="shared" si="12"/>
        <v>#DIV/0!</v>
      </c>
      <c r="AJ47" s="89">
        <f>IF($W47&lt;$H$8,0,Sieving!D41*100/('Sample Data'!$D$25+Sieving!$D$68))</f>
        <v>0</v>
      </c>
      <c r="AK47" s="237" t="e">
        <f t="shared" si="13"/>
        <v>#DIV/0!</v>
      </c>
    </row>
    <row r="48" spans="1:37" ht="18" customHeight="1">
      <c r="A48" s="51" t="s">
        <v>121</v>
      </c>
      <c r="B48" s="53">
        <v>80</v>
      </c>
      <c r="C48" s="292">
        <v>2.5</v>
      </c>
      <c r="D48" s="290" t="e">
        <f>IF(W48&lt;$D$2,0,Sieving!H42)</f>
        <v>#DIV/0!</v>
      </c>
      <c r="E48" s="233" t="e">
        <f>Laser!E42</f>
        <v>#DIV/0!</v>
      </c>
      <c r="F48" s="122" t="e">
        <f t="shared" si="14"/>
        <v>#DIV/0!</v>
      </c>
      <c r="G48" s="123" t="e">
        <f t="shared" si="15"/>
        <v>#DIV/0!</v>
      </c>
      <c r="H48" s="99" t="e">
        <f t="shared" si="16"/>
        <v>#DIV/0!</v>
      </c>
      <c r="I48" s="99" t="e">
        <f t="shared" si="17"/>
        <v>#DIV/0!</v>
      </c>
      <c r="J48" s="99" t="e">
        <f t="shared" si="4"/>
        <v>#DIV/0!</v>
      </c>
      <c r="K48" s="99" t="e">
        <f t="shared" si="5"/>
        <v>#DIV/0!</v>
      </c>
      <c r="L48" s="99" t="e">
        <f t="shared" si="6"/>
        <v>#DIV/0!</v>
      </c>
      <c r="M48" s="56"/>
      <c r="V48" s="56"/>
      <c r="W48" s="221">
        <v>0.17677669529663687</v>
      </c>
      <c r="X48" s="89" t="e">
        <f>IF(W48&lt;$H$2,0,Sieving!D42*100/('Sample Data'!$D$25+Sieving!$D$68))</f>
        <v>#DIV/0!</v>
      </c>
      <c r="Y48" s="89">
        <f t="shared" si="7"/>
        <v>0</v>
      </c>
      <c r="Z48" s="89" t="e">
        <f>IF(W48&lt;$H$3,0,Sieving!D42*100/('Sample Data'!$D$25+Sieving!$D$68))</f>
        <v>#DIV/0!</v>
      </c>
      <c r="AA48" s="89">
        <f t="shared" si="8"/>
        <v>0</v>
      </c>
      <c r="AB48" s="89" t="e">
        <f>IF(W48&lt;$H$4,0,Sieving!D42*100/('Sample Data'!$D$25+Sieving!$D$68))</f>
        <v>#DIV/0!</v>
      </c>
      <c r="AC48" s="89">
        <f t="shared" si="9"/>
        <v>0</v>
      </c>
      <c r="AD48" s="89">
        <f>IF(W48&lt;$H$5,0,Sieving!D42*100/('Sample Data'!$D$25+Sieving!$D$68))</f>
        <v>0</v>
      </c>
      <c r="AE48" s="89" t="e">
        <f t="shared" si="10"/>
        <v>#DIV/0!</v>
      </c>
      <c r="AF48" s="89">
        <f>IF($W48&lt;$H$6,0,Sieving!D42*100/('Sample Data'!$D$25+Sieving!$D$68))</f>
        <v>0</v>
      </c>
      <c r="AG48" s="89" t="e">
        <f t="shared" si="11"/>
        <v>#DIV/0!</v>
      </c>
      <c r="AH48" s="89">
        <f>IF($W48&lt;$H$7,0,Sieving!D42*100/('Sample Data'!$D$25+Sieving!$D$68))</f>
        <v>0</v>
      </c>
      <c r="AI48" s="89" t="e">
        <f t="shared" si="12"/>
        <v>#DIV/0!</v>
      </c>
      <c r="AJ48" s="89">
        <f>IF($W48&lt;$H$8,0,Sieving!D42*100/('Sample Data'!$D$25+Sieving!$D$68))</f>
        <v>0</v>
      </c>
      <c r="AK48" s="237" t="e">
        <f t="shared" si="13"/>
        <v>#DIV/0!</v>
      </c>
    </row>
    <row r="49" spans="1:37" ht="18" customHeight="1">
      <c r="A49" s="51" t="s">
        <v>122</v>
      </c>
      <c r="B49" s="53">
        <v>70</v>
      </c>
      <c r="C49" s="292">
        <v>2.25</v>
      </c>
      <c r="D49" s="290" t="e">
        <f>IF(W49&lt;$D$2,0,Sieving!H43)</f>
        <v>#DIV/0!</v>
      </c>
      <c r="E49" s="233" t="e">
        <f>Laser!E43</f>
        <v>#DIV/0!</v>
      </c>
      <c r="F49" s="122" t="e">
        <f t="shared" si="14"/>
        <v>#DIV/0!</v>
      </c>
      <c r="G49" s="123" t="e">
        <f t="shared" si="15"/>
        <v>#DIV/0!</v>
      </c>
      <c r="H49" s="99" t="e">
        <f t="shared" si="16"/>
        <v>#DIV/0!</v>
      </c>
      <c r="I49" s="99" t="e">
        <f t="shared" si="17"/>
        <v>#DIV/0!</v>
      </c>
      <c r="J49" s="99" t="e">
        <f t="shared" si="4"/>
        <v>#DIV/0!</v>
      </c>
      <c r="K49" s="99" t="e">
        <f t="shared" si="5"/>
        <v>#DIV/0!</v>
      </c>
      <c r="L49" s="99" t="e">
        <f t="shared" si="6"/>
        <v>#DIV/0!</v>
      </c>
      <c r="M49" s="56"/>
      <c r="V49" s="56"/>
      <c r="W49" s="221">
        <v>0.21022410381342865</v>
      </c>
      <c r="X49" s="89" t="e">
        <f>IF(W49&lt;$H$2,0,Sieving!D43*100/('Sample Data'!$D$25+Sieving!$D$68))</f>
        <v>#DIV/0!</v>
      </c>
      <c r="Y49" s="89">
        <f t="shared" si="7"/>
        <v>0</v>
      </c>
      <c r="Z49" s="89" t="e">
        <f>IF(W49&lt;$H$3,0,Sieving!D43*100/('Sample Data'!$D$25+Sieving!$D$68))</f>
        <v>#DIV/0!</v>
      </c>
      <c r="AA49" s="89">
        <f t="shared" si="8"/>
        <v>0</v>
      </c>
      <c r="AB49" s="89" t="e">
        <f>IF(W49&lt;$H$4,0,Sieving!D43*100/('Sample Data'!$D$25+Sieving!$D$68))</f>
        <v>#DIV/0!</v>
      </c>
      <c r="AC49" s="89">
        <f t="shared" si="9"/>
        <v>0</v>
      </c>
      <c r="AD49" s="89">
        <f>IF(W49&lt;$H$5,0,Sieving!D43*100/('Sample Data'!$D$25+Sieving!$D$68))</f>
        <v>0</v>
      </c>
      <c r="AE49" s="89" t="e">
        <f t="shared" si="10"/>
        <v>#DIV/0!</v>
      </c>
      <c r="AF49" s="89">
        <f>IF($W49&lt;$H$6,0,Sieving!D43*100/('Sample Data'!$D$25+Sieving!$D$68))</f>
        <v>0</v>
      </c>
      <c r="AG49" s="89" t="e">
        <f t="shared" si="11"/>
        <v>#DIV/0!</v>
      </c>
      <c r="AH49" s="89">
        <f>IF($W49&lt;$H$7,0,Sieving!D43*100/('Sample Data'!$D$25+Sieving!$D$68))</f>
        <v>0</v>
      </c>
      <c r="AI49" s="89" t="e">
        <f t="shared" si="12"/>
        <v>#DIV/0!</v>
      </c>
      <c r="AJ49" s="89">
        <f>IF($W49&lt;$H$8,0,Sieving!D43*100/('Sample Data'!$D$25+Sieving!$D$68))</f>
        <v>0</v>
      </c>
      <c r="AK49" s="237" t="e">
        <f t="shared" si="13"/>
        <v>#DIV/0!</v>
      </c>
    </row>
    <row r="50" spans="1:37" ht="18" customHeight="1">
      <c r="A50" s="51" t="s">
        <v>123</v>
      </c>
      <c r="B50" s="53">
        <v>60</v>
      </c>
      <c r="C50" s="292">
        <v>2</v>
      </c>
      <c r="D50" s="290" t="e">
        <f>IF(W50&lt;$D$2,0,Sieving!H44)</f>
        <v>#DIV/0!</v>
      </c>
      <c r="E50" s="233" t="e">
        <f>Laser!E44</f>
        <v>#DIV/0!</v>
      </c>
      <c r="F50" s="122" t="e">
        <f t="shared" si="14"/>
        <v>#DIV/0!</v>
      </c>
      <c r="G50" s="123" t="e">
        <f t="shared" si="15"/>
        <v>#DIV/0!</v>
      </c>
      <c r="H50" s="99" t="e">
        <f t="shared" si="16"/>
        <v>#DIV/0!</v>
      </c>
      <c r="I50" s="99" t="e">
        <f t="shared" si="17"/>
        <v>#DIV/0!</v>
      </c>
      <c r="J50" s="99" t="e">
        <f t="shared" si="4"/>
        <v>#DIV/0!</v>
      </c>
      <c r="K50" s="99" t="e">
        <f t="shared" si="5"/>
        <v>#DIV/0!</v>
      </c>
      <c r="L50" s="99" t="e">
        <f t="shared" si="6"/>
        <v>#DIV/0!</v>
      </c>
      <c r="M50" s="56"/>
      <c r="V50" s="56"/>
      <c r="W50" s="221">
        <v>0.25</v>
      </c>
      <c r="X50" s="89" t="e">
        <f>IF(W50&lt;$H$2,0,Sieving!D44*100/('Sample Data'!$D$25+Sieving!$D$68))</f>
        <v>#DIV/0!</v>
      </c>
      <c r="Y50" s="89">
        <f t="shared" si="7"/>
        <v>0</v>
      </c>
      <c r="Z50" s="89" t="e">
        <f>IF(W50&lt;$H$3,0,Sieving!D44*100/('Sample Data'!$D$25+Sieving!$D$68))</f>
        <v>#DIV/0!</v>
      </c>
      <c r="AA50" s="89">
        <f t="shared" si="8"/>
        <v>0</v>
      </c>
      <c r="AB50" s="89" t="e">
        <f>IF(W50&lt;$H$4,0,Sieving!D44*100/('Sample Data'!$D$25+Sieving!$D$68))</f>
        <v>#DIV/0!</v>
      </c>
      <c r="AC50" s="89">
        <f t="shared" si="9"/>
        <v>0</v>
      </c>
      <c r="AD50" s="89" t="e">
        <f>IF(W50&lt;$H$5,0,Sieving!D44*100/('Sample Data'!$D$25+Sieving!$D$68))</f>
        <v>#DIV/0!</v>
      </c>
      <c r="AE50" s="89">
        <f t="shared" si="10"/>
        <v>0</v>
      </c>
      <c r="AF50" s="89">
        <f>IF($W50&lt;$H$6,0,Sieving!D44*100/('Sample Data'!$D$25+Sieving!$D$68))</f>
        <v>0</v>
      </c>
      <c r="AG50" s="89" t="e">
        <f t="shared" si="11"/>
        <v>#DIV/0!</v>
      </c>
      <c r="AH50" s="89">
        <f>IF($W50&lt;$H$7,0,Sieving!D44*100/('Sample Data'!$D$25+Sieving!$D$68))</f>
        <v>0</v>
      </c>
      <c r="AI50" s="89" t="e">
        <f t="shared" si="12"/>
        <v>#DIV/0!</v>
      </c>
      <c r="AJ50" s="89">
        <f>IF($W50&lt;$H$8,0,Sieving!D44*100/('Sample Data'!$D$25+Sieving!$D$68))</f>
        <v>0</v>
      </c>
      <c r="AK50" s="237" t="e">
        <f t="shared" si="13"/>
        <v>#DIV/0!</v>
      </c>
    </row>
    <row r="51" spans="1:37" ht="18" customHeight="1">
      <c r="A51" s="51" t="s">
        <v>124</v>
      </c>
      <c r="B51" s="53">
        <v>50</v>
      </c>
      <c r="C51" s="292">
        <v>1.75</v>
      </c>
      <c r="D51" s="290" t="e">
        <f>IF(W51&lt;$D$2,0,Sieving!H45)</f>
        <v>#DIV/0!</v>
      </c>
      <c r="E51" s="233" t="e">
        <f>Laser!E45</f>
        <v>#DIV/0!</v>
      </c>
      <c r="F51" s="122" t="e">
        <f t="shared" si="14"/>
        <v>#DIV/0!</v>
      </c>
      <c r="G51" s="123" t="e">
        <f t="shared" si="15"/>
        <v>#DIV/0!</v>
      </c>
      <c r="H51" s="99" t="e">
        <f t="shared" si="16"/>
        <v>#DIV/0!</v>
      </c>
      <c r="I51" s="99" t="e">
        <f t="shared" si="17"/>
        <v>#DIV/0!</v>
      </c>
      <c r="J51" s="99" t="e">
        <f t="shared" si="4"/>
        <v>#DIV/0!</v>
      </c>
      <c r="K51" s="99" t="e">
        <f t="shared" si="5"/>
        <v>#DIV/0!</v>
      </c>
      <c r="L51" s="99" t="e">
        <f t="shared" si="6"/>
        <v>#DIV/0!</v>
      </c>
      <c r="M51" s="56"/>
      <c r="V51" s="56"/>
      <c r="W51" s="221">
        <v>0.29730177875068026</v>
      </c>
      <c r="X51" s="89" t="e">
        <f>IF(W51&lt;$H$2,0,Sieving!D45*100/('Sample Data'!$D$25+Sieving!$D$68))</f>
        <v>#DIV/0!</v>
      </c>
      <c r="Y51" s="89">
        <f t="shared" si="7"/>
        <v>0</v>
      </c>
      <c r="Z51" s="89" t="e">
        <f>IF(W51&lt;$H$3,0,Sieving!D45*100/('Sample Data'!$D$25+Sieving!$D$68))</f>
        <v>#DIV/0!</v>
      </c>
      <c r="AA51" s="89">
        <f t="shared" si="8"/>
        <v>0</v>
      </c>
      <c r="AB51" s="89" t="e">
        <f>IF(W51&lt;$H$4,0,Sieving!D45*100/('Sample Data'!$D$25+Sieving!$D$68))</f>
        <v>#DIV/0!</v>
      </c>
      <c r="AC51" s="89">
        <f t="shared" si="9"/>
        <v>0</v>
      </c>
      <c r="AD51" s="89" t="e">
        <f>IF(W51&lt;$H$5,0,Sieving!D45*100/('Sample Data'!$D$25+Sieving!$D$68))</f>
        <v>#DIV/0!</v>
      </c>
      <c r="AE51" s="89">
        <f t="shared" si="10"/>
        <v>0</v>
      </c>
      <c r="AF51" s="89">
        <f>IF($W51&lt;$H$6,0,Sieving!D45*100/('Sample Data'!$D$25+Sieving!$D$68))</f>
        <v>0</v>
      </c>
      <c r="AG51" s="89" t="e">
        <f t="shared" si="11"/>
        <v>#DIV/0!</v>
      </c>
      <c r="AH51" s="89">
        <f>IF($W51&lt;$H$7,0,Sieving!D45*100/('Sample Data'!$D$25+Sieving!$D$68))</f>
        <v>0</v>
      </c>
      <c r="AI51" s="89" t="e">
        <f t="shared" si="12"/>
        <v>#DIV/0!</v>
      </c>
      <c r="AJ51" s="89">
        <f>IF($W51&lt;$H$8,0,Sieving!D45*100/('Sample Data'!$D$25+Sieving!$D$68))</f>
        <v>0</v>
      </c>
      <c r="AK51" s="237" t="e">
        <f t="shared" si="13"/>
        <v>#DIV/0!</v>
      </c>
    </row>
    <row r="52" spans="1:37" ht="18" customHeight="1">
      <c r="A52" s="51" t="s">
        <v>125</v>
      </c>
      <c r="B52" s="53">
        <v>45</v>
      </c>
      <c r="C52" s="292">
        <v>1.5</v>
      </c>
      <c r="D52" s="290" t="e">
        <f>IF(W52&lt;$D$2,0,Sieving!H46)</f>
        <v>#DIV/0!</v>
      </c>
      <c r="E52" s="233" t="e">
        <f>Laser!E46</f>
        <v>#DIV/0!</v>
      </c>
      <c r="F52" s="122" t="e">
        <f t="shared" si="14"/>
        <v>#DIV/0!</v>
      </c>
      <c r="G52" s="123" t="e">
        <f t="shared" si="15"/>
        <v>#DIV/0!</v>
      </c>
      <c r="H52" s="99" t="e">
        <f t="shared" si="16"/>
        <v>#DIV/0!</v>
      </c>
      <c r="I52" s="99" t="e">
        <f t="shared" si="17"/>
        <v>#DIV/0!</v>
      </c>
      <c r="J52" s="99" t="e">
        <f t="shared" si="4"/>
        <v>#DIV/0!</v>
      </c>
      <c r="K52" s="99" t="e">
        <f t="shared" si="5"/>
        <v>#DIV/0!</v>
      </c>
      <c r="L52" s="99" t="e">
        <f t="shared" si="6"/>
        <v>#DIV/0!</v>
      </c>
      <c r="M52" s="56"/>
      <c r="V52" s="56"/>
      <c r="W52" s="221">
        <v>0.3535533905932738</v>
      </c>
      <c r="X52" s="89" t="e">
        <f>IF(W52&lt;$H$2,0,Sieving!D46*100/('Sample Data'!$D$25+Sieving!$D$68))</f>
        <v>#DIV/0!</v>
      </c>
      <c r="Y52" s="89">
        <f t="shared" si="7"/>
        <v>0</v>
      </c>
      <c r="Z52" s="89" t="e">
        <f>IF(W52&lt;$H$3,0,Sieving!D46*100/('Sample Data'!$D$25+Sieving!$D$68))</f>
        <v>#DIV/0!</v>
      </c>
      <c r="AA52" s="89">
        <f t="shared" si="8"/>
        <v>0</v>
      </c>
      <c r="AB52" s="89" t="e">
        <f>IF(W52&lt;$H$4,0,Sieving!D46*100/('Sample Data'!$D$25+Sieving!$D$68))</f>
        <v>#DIV/0!</v>
      </c>
      <c r="AC52" s="89">
        <f t="shared" si="9"/>
        <v>0</v>
      </c>
      <c r="AD52" s="89" t="e">
        <f>IF(W52&lt;$H$5,0,Sieving!D46*100/('Sample Data'!$D$25+Sieving!$D$68))</f>
        <v>#DIV/0!</v>
      </c>
      <c r="AE52" s="89">
        <f t="shared" si="10"/>
        <v>0</v>
      </c>
      <c r="AF52" s="89">
        <f>IF($W52&lt;$H$6,0,Sieving!D46*100/('Sample Data'!$D$25+Sieving!$D$68))</f>
        <v>0</v>
      </c>
      <c r="AG52" s="89" t="e">
        <f t="shared" si="11"/>
        <v>#DIV/0!</v>
      </c>
      <c r="AH52" s="89">
        <f>IF($W52&lt;$H$7,0,Sieving!D46*100/('Sample Data'!$D$25+Sieving!$D$68))</f>
        <v>0</v>
      </c>
      <c r="AI52" s="89" t="e">
        <f t="shared" si="12"/>
        <v>#DIV/0!</v>
      </c>
      <c r="AJ52" s="89">
        <f>IF($W52&lt;$H$8,0,Sieving!D46*100/('Sample Data'!$D$25+Sieving!$D$68))</f>
        <v>0</v>
      </c>
      <c r="AK52" s="237" t="e">
        <f t="shared" si="13"/>
        <v>#DIV/0!</v>
      </c>
    </row>
    <row r="53" spans="1:37" ht="18" customHeight="1">
      <c r="A53" s="51" t="s">
        <v>126</v>
      </c>
      <c r="B53" s="53">
        <v>40</v>
      </c>
      <c r="C53" s="292">
        <v>1.25</v>
      </c>
      <c r="D53" s="290" t="e">
        <f>IF(W53&lt;$D$2,0,Sieving!H47)</f>
        <v>#DIV/0!</v>
      </c>
      <c r="E53" s="233" t="e">
        <f>Laser!E47</f>
        <v>#DIV/0!</v>
      </c>
      <c r="F53" s="122" t="e">
        <f t="shared" si="14"/>
        <v>#DIV/0!</v>
      </c>
      <c r="G53" s="123" t="e">
        <f t="shared" si="15"/>
        <v>#DIV/0!</v>
      </c>
      <c r="H53" s="99" t="e">
        <f t="shared" si="16"/>
        <v>#DIV/0!</v>
      </c>
      <c r="I53" s="99" t="e">
        <f t="shared" si="17"/>
        <v>#DIV/0!</v>
      </c>
      <c r="J53" s="99" t="e">
        <f t="shared" si="4"/>
        <v>#DIV/0!</v>
      </c>
      <c r="K53" s="99" t="e">
        <f t="shared" si="5"/>
        <v>#DIV/0!</v>
      </c>
      <c r="L53" s="99" t="e">
        <f t="shared" si="6"/>
        <v>#DIV/0!</v>
      </c>
      <c r="M53" s="56"/>
      <c r="V53" s="56"/>
      <c r="W53" s="221">
        <v>0.4204482076268573</v>
      </c>
      <c r="X53" s="89" t="e">
        <f>IF(W53&lt;$H$2,0,Sieving!D47*100/('Sample Data'!$D$25+Sieving!$D$68))</f>
        <v>#DIV/0!</v>
      </c>
      <c r="Y53" s="89">
        <f t="shared" si="7"/>
        <v>0</v>
      </c>
      <c r="Z53" s="89" t="e">
        <f>IF(W53&lt;$H$3,0,Sieving!D47*100/('Sample Data'!$D$25+Sieving!$D$68))</f>
        <v>#DIV/0!</v>
      </c>
      <c r="AA53" s="89">
        <f t="shared" si="8"/>
        <v>0</v>
      </c>
      <c r="AB53" s="89" t="e">
        <f>IF(W53&lt;$H$4,0,Sieving!D47*100/('Sample Data'!$D$25+Sieving!$D$68))</f>
        <v>#DIV/0!</v>
      </c>
      <c r="AC53" s="89">
        <f t="shared" si="9"/>
        <v>0</v>
      </c>
      <c r="AD53" s="89" t="e">
        <f>IF(W53&lt;$H$5,0,Sieving!D47*100/('Sample Data'!$D$25+Sieving!$D$68))</f>
        <v>#DIV/0!</v>
      </c>
      <c r="AE53" s="89">
        <f t="shared" si="10"/>
        <v>0</v>
      </c>
      <c r="AF53" s="89">
        <f>IF($W53&lt;$H$6,0,Sieving!D47*100/('Sample Data'!$D$25+Sieving!$D$68))</f>
        <v>0</v>
      </c>
      <c r="AG53" s="89" t="e">
        <f t="shared" si="11"/>
        <v>#DIV/0!</v>
      </c>
      <c r="AH53" s="89">
        <f>IF($W53&lt;$H$7,0,Sieving!D47*100/('Sample Data'!$D$25+Sieving!$D$68))</f>
        <v>0</v>
      </c>
      <c r="AI53" s="89" t="e">
        <f t="shared" si="12"/>
        <v>#DIV/0!</v>
      </c>
      <c r="AJ53" s="89">
        <f>IF($W53&lt;$H$8,0,Sieving!D47*100/('Sample Data'!$D$25+Sieving!$D$68))</f>
        <v>0</v>
      </c>
      <c r="AK53" s="237" t="e">
        <f t="shared" si="13"/>
        <v>#DIV/0!</v>
      </c>
    </row>
    <row r="54" spans="1:37" ht="18" customHeight="1">
      <c r="A54" s="51" t="s">
        <v>127</v>
      </c>
      <c r="B54" s="53">
        <v>35</v>
      </c>
      <c r="C54" s="292">
        <v>1</v>
      </c>
      <c r="D54" s="290" t="e">
        <f>IF(W54&lt;$D$2,0,Sieving!H48)</f>
        <v>#DIV/0!</v>
      </c>
      <c r="E54" s="233" t="e">
        <f>Laser!E48</f>
        <v>#DIV/0!</v>
      </c>
      <c r="F54" s="122" t="e">
        <f t="shared" si="14"/>
        <v>#DIV/0!</v>
      </c>
      <c r="G54" s="123" t="e">
        <f t="shared" si="15"/>
        <v>#DIV/0!</v>
      </c>
      <c r="H54" s="99" t="e">
        <f t="shared" si="16"/>
        <v>#DIV/0!</v>
      </c>
      <c r="I54" s="99" t="e">
        <f t="shared" si="17"/>
        <v>#DIV/0!</v>
      </c>
      <c r="J54" s="99" t="e">
        <f t="shared" si="4"/>
        <v>#DIV/0!</v>
      </c>
      <c r="K54" s="99" t="e">
        <f t="shared" si="5"/>
        <v>#DIV/0!</v>
      </c>
      <c r="L54" s="99" t="e">
        <f t="shared" si="6"/>
        <v>#DIV/0!</v>
      </c>
      <c r="M54" s="56"/>
      <c r="V54" s="56"/>
      <c r="W54" s="221">
        <v>0.5</v>
      </c>
      <c r="X54" s="89" t="e">
        <f>IF(W54&lt;$H$2,0,Sieving!D48*100/('Sample Data'!$D$25+Sieving!$D$68))</f>
        <v>#DIV/0!</v>
      </c>
      <c r="Y54" s="89">
        <f t="shared" si="7"/>
        <v>0</v>
      </c>
      <c r="Z54" s="89" t="e">
        <f>IF(W54&lt;$H$3,0,Sieving!D48*100/('Sample Data'!$D$25+Sieving!$D$68))</f>
        <v>#DIV/0!</v>
      </c>
      <c r="AA54" s="89">
        <f t="shared" si="8"/>
        <v>0</v>
      </c>
      <c r="AB54" s="89" t="e">
        <f>IF(W54&lt;$H$4,0,Sieving!D48*100/('Sample Data'!$D$25+Sieving!$D$68))</f>
        <v>#DIV/0!</v>
      </c>
      <c r="AC54" s="89">
        <f t="shared" si="9"/>
        <v>0</v>
      </c>
      <c r="AD54" s="89" t="e">
        <f>IF(W54&lt;$H$5,0,Sieving!D48*100/('Sample Data'!$D$25+Sieving!$D$68))</f>
        <v>#DIV/0!</v>
      </c>
      <c r="AE54" s="89">
        <f t="shared" si="10"/>
        <v>0</v>
      </c>
      <c r="AF54" s="89" t="e">
        <f>IF($W54&lt;$H$6,0,Sieving!D48*100/('Sample Data'!$D$25+Sieving!$D$68))</f>
        <v>#DIV/0!</v>
      </c>
      <c r="AG54" s="89">
        <f t="shared" si="11"/>
        <v>0</v>
      </c>
      <c r="AH54" s="89">
        <f>IF($W54&lt;$H$7,0,Sieving!D48*100/('Sample Data'!$D$25+Sieving!$D$68))</f>
        <v>0</v>
      </c>
      <c r="AI54" s="89" t="e">
        <f t="shared" si="12"/>
        <v>#DIV/0!</v>
      </c>
      <c r="AJ54" s="89">
        <f>IF($W54&lt;$H$8,0,Sieving!D48*100/('Sample Data'!$D$25+Sieving!$D$68))</f>
        <v>0</v>
      </c>
      <c r="AK54" s="237" t="e">
        <f t="shared" si="13"/>
        <v>#DIV/0!</v>
      </c>
    </row>
    <row r="55" spans="1:37" ht="18" customHeight="1">
      <c r="A55" s="51" t="s">
        <v>128</v>
      </c>
      <c r="B55" s="53">
        <v>30</v>
      </c>
      <c r="C55" s="292">
        <v>0.75</v>
      </c>
      <c r="D55" s="290" t="e">
        <f>IF(W55&lt;$D$2,0,Sieving!H49)</f>
        <v>#DIV/0!</v>
      </c>
      <c r="E55" s="233" t="e">
        <f>Laser!E49</f>
        <v>#DIV/0!</v>
      </c>
      <c r="F55" s="122" t="e">
        <f t="shared" si="14"/>
        <v>#DIV/0!</v>
      </c>
      <c r="G55" s="123" t="e">
        <f t="shared" si="15"/>
        <v>#DIV/0!</v>
      </c>
      <c r="H55" s="99" t="e">
        <f t="shared" si="16"/>
        <v>#DIV/0!</v>
      </c>
      <c r="I55" s="99" t="e">
        <f t="shared" si="17"/>
        <v>#DIV/0!</v>
      </c>
      <c r="J55" s="99" t="e">
        <f t="shared" si="4"/>
        <v>#DIV/0!</v>
      </c>
      <c r="K55" s="99" t="e">
        <f t="shared" si="5"/>
        <v>#DIV/0!</v>
      </c>
      <c r="L55" s="99" t="e">
        <f t="shared" si="6"/>
        <v>#DIV/0!</v>
      </c>
      <c r="M55" s="56"/>
      <c r="V55" s="56"/>
      <c r="W55" s="221">
        <v>0.5946035575013605</v>
      </c>
      <c r="X55" s="89" t="e">
        <f>IF(W55&lt;$H$2,0,Sieving!D49*100/('Sample Data'!$D$25+Sieving!$D$68))</f>
        <v>#DIV/0!</v>
      </c>
      <c r="Y55" s="89">
        <f t="shared" si="7"/>
        <v>0</v>
      </c>
      <c r="Z55" s="89" t="e">
        <f>IF(W55&lt;$H$3,0,Sieving!D49*100/('Sample Data'!$D$25+Sieving!$D$68))</f>
        <v>#DIV/0!</v>
      </c>
      <c r="AA55" s="89">
        <f t="shared" si="8"/>
        <v>0</v>
      </c>
      <c r="AB55" s="89" t="e">
        <f>IF(W55&lt;$H$4,0,Sieving!D49*100/('Sample Data'!$D$25+Sieving!$D$68))</f>
        <v>#DIV/0!</v>
      </c>
      <c r="AC55" s="89">
        <f t="shared" si="9"/>
        <v>0</v>
      </c>
      <c r="AD55" s="89" t="e">
        <f>IF(W55&lt;$H$5,0,Sieving!D49*100/('Sample Data'!$D$25+Sieving!$D$68))</f>
        <v>#DIV/0!</v>
      </c>
      <c r="AE55" s="89">
        <f t="shared" si="10"/>
        <v>0</v>
      </c>
      <c r="AF55" s="89" t="e">
        <f>IF($W55&lt;$H$6,0,Sieving!D49*100/('Sample Data'!$D$25+Sieving!$D$68))</f>
        <v>#DIV/0!</v>
      </c>
      <c r="AG55" s="89">
        <f t="shared" si="11"/>
        <v>0</v>
      </c>
      <c r="AH55" s="89">
        <f>IF($W55&lt;$H$7,0,Sieving!D49*100/('Sample Data'!$D$25+Sieving!$D$68))</f>
        <v>0</v>
      </c>
      <c r="AI55" s="89" t="e">
        <f t="shared" si="12"/>
        <v>#DIV/0!</v>
      </c>
      <c r="AJ55" s="89">
        <f>IF($W55&lt;$H$8,0,Sieving!D49*100/('Sample Data'!$D$25+Sieving!$D$68))</f>
        <v>0</v>
      </c>
      <c r="AK55" s="237" t="e">
        <f t="shared" si="13"/>
        <v>#DIV/0!</v>
      </c>
    </row>
    <row r="56" spans="1:37" ht="18" customHeight="1">
      <c r="A56" s="51" t="s">
        <v>129</v>
      </c>
      <c r="B56" s="53">
        <v>25</v>
      </c>
      <c r="C56" s="292">
        <v>0.5</v>
      </c>
      <c r="D56" s="290" t="e">
        <f>IF(W56&lt;$D$2,0,Sieving!H50)</f>
        <v>#DIV/0!</v>
      </c>
      <c r="E56" s="233" t="e">
        <f>Laser!E50</f>
        <v>#DIV/0!</v>
      </c>
      <c r="F56" s="122" t="e">
        <f t="shared" si="14"/>
        <v>#DIV/0!</v>
      </c>
      <c r="G56" s="123" t="e">
        <f t="shared" si="15"/>
        <v>#DIV/0!</v>
      </c>
      <c r="H56" s="99" t="e">
        <f t="shared" si="16"/>
        <v>#DIV/0!</v>
      </c>
      <c r="I56" s="99" t="e">
        <f t="shared" si="17"/>
        <v>#DIV/0!</v>
      </c>
      <c r="J56" s="99" t="e">
        <f t="shared" si="4"/>
        <v>#DIV/0!</v>
      </c>
      <c r="K56" s="99" t="e">
        <f t="shared" si="5"/>
        <v>#DIV/0!</v>
      </c>
      <c r="L56" s="99" t="e">
        <f t="shared" si="6"/>
        <v>#DIV/0!</v>
      </c>
      <c r="M56" s="56"/>
      <c r="V56" s="56"/>
      <c r="W56" s="221">
        <v>0.7071067811865475</v>
      </c>
      <c r="X56" s="89" t="e">
        <f>IF(W56&lt;$H$2,0,Sieving!D50*100/('Sample Data'!$D$25+Sieving!$D$68))</f>
        <v>#DIV/0!</v>
      </c>
      <c r="Y56" s="89">
        <f t="shared" si="7"/>
        <v>0</v>
      </c>
      <c r="Z56" s="89" t="e">
        <f>IF(W56&lt;$H$3,0,Sieving!D50*100/('Sample Data'!$D$25+Sieving!$D$68))</f>
        <v>#DIV/0!</v>
      </c>
      <c r="AA56" s="89">
        <f t="shared" si="8"/>
        <v>0</v>
      </c>
      <c r="AB56" s="89" t="e">
        <f>IF(W56&lt;$H$4,0,Sieving!D50*100/('Sample Data'!$D$25+Sieving!$D$68))</f>
        <v>#DIV/0!</v>
      </c>
      <c r="AC56" s="89">
        <f t="shared" si="9"/>
        <v>0</v>
      </c>
      <c r="AD56" s="89" t="e">
        <f>IF(W56&lt;$H$5,0,Sieving!D50*100/('Sample Data'!$D$25+Sieving!$D$68))</f>
        <v>#DIV/0!</v>
      </c>
      <c r="AE56" s="89">
        <f t="shared" si="10"/>
        <v>0</v>
      </c>
      <c r="AF56" s="89" t="e">
        <f>IF($W56&lt;$H$6,0,Sieving!D50*100/('Sample Data'!$D$25+Sieving!$D$68))</f>
        <v>#DIV/0!</v>
      </c>
      <c r="AG56" s="89">
        <f t="shared" si="11"/>
        <v>0</v>
      </c>
      <c r="AH56" s="89">
        <f>IF($W56&lt;$H$7,0,Sieving!D50*100/('Sample Data'!$D$25+Sieving!$D$68))</f>
        <v>0</v>
      </c>
      <c r="AI56" s="89" t="e">
        <f t="shared" si="12"/>
        <v>#DIV/0!</v>
      </c>
      <c r="AJ56" s="89">
        <f>IF($W56&lt;$H$8,0,Sieving!D50*100/('Sample Data'!$D$25+Sieving!$D$68))</f>
        <v>0</v>
      </c>
      <c r="AK56" s="237" t="e">
        <f t="shared" si="13"/>
        <v>#DIV/0!</v>
      </c>
    </row>
    <row r="57" spans="1:37" ht="18" customHeight="1">
      <c r="A57" s="51" t="s">
        <v>130</v>
      </c>
      <c r="B57" s="53">
        <v>20</v>
      </c>
      <c r="C57" s="292">
        <v>0.25</v>
      </c>
      <c r="D57" s="290" t="e">
        <f>IF(W57&lt;$D$2,0,Sieving!H51)</f>
        <v>#DIV/0!</v>
      </c>
      <c r="E57" s="233" t="e">
        <f>Laser!E51</f>
        <v>#DIV/0!</v>
      </c>
      <c r="F57" s="122" t="e">
        <f t="shared" si="14"/>
        <v>#DIV/0!</v>
      </c>
      <c r="G57" s="123" t="e">
        <f t="shared" si="15"/>
        <v>#DIV/0!</v>
      </c>
      <c r="H57" s="99" t="e">
        <f t="shared" si="16"/>
        <v>#DIV/0!</v>
      </c>
      <c r="I57" s="99" t="e">
        <f t="shared" si="17"/>
        <v>#DIV/0!</v>
      </c>
      <c r="J57" s="99" t="e">
        <f t="shared" si="4"/>
        <v>#DIV/0!</v>
      </c>
      <c r="K57" s="99" t="e">
        <f t="shared" si="5"/>
        <v>#DIV/0!</v>
      </c>
      <c r="L57" s="99" t="e">
        <f t="shared" si="6"/>
        <v>#DIV/0!</v>
      </c>
      <c r="M57" s="56"/>
      <c r="V57" s="56"/>
      <c r="W57" s="221">
        <v>0.8408964152537146</v>
      </c>
      <c r="X57" s="89" t="e">
        <f>IF(W57&lt;$H$2,0,Sieving!D51*100/('Sample Data'!$D$25+Sieving!$D$68))</f>
        <v>#DIV/0!</v>
      </c>
      <c r="Y57" s="89">
        <f t="shared" si="7"/>
        <v>0</v>
      </c>
      <c r="Z57" s="89" t="e">
        <f>IF(W57&lt;$H$3,0,Sieving!D51*100/('Sample Data'!$D$25+Sieving!$D$68))</f>
        <v>#DIV/0!</v>
      </c>
      <c r="AA57" s="89">
        <f t="shared" si="8"/>
        <v>0</v>
      </c>
      <c r="AB57" s="89" t="e">
        <f>IF(W57&lt;$H$4,0,Sieving!D51*100/('Sample Data'!$D$25+Sieving!$D$68))</f>
        <v>#DIV/0!</v>
      </c>
      <c r="AC57" s="89">
        <f t="shared" si="9"/>
        <v>0</v>
      </c>
      <c r="AD57" s="89" t="e">
        <f>IF(W57&lt;$H$5,0,Sieving!D51*100/('Sample Data'!$D$25+Sieving!$D$68))</f>
        <v>#DIV/0!</v>
      </c>
      <c r="AE57" s="89">
        <f t="shared" si="10"/>
        <v>0</v>
      </c>
      <c r="AF57" s="89" t="e">
        <f>IF($W57&lt;$H$6,0,Sieving!D51*100/('Sample Data'!$D$25+Sieving!$D$68))</f>
        <v>#DIV/0!</v>
      </c>
      <c r="AG57" s="89">
        <f t="shared" si="11"/>
        <v>0</v>
      </c>
      <c r="AH57" s="89">
        <f>IF($W57&lt;$H$7,0,Sieving!D51*100/('Sample Data'!$D$25+Sieving!$D$68))</f>
        <v>0</v>
      </c>
      <c r="AI57" s="89" t="e">
        <f t="shared" si="12"/>
        <v>#DIV/0!</v>
      </c>
      <c r="AJ57" s="89">
        <f>IF($W57&lt;$H$8,0,Sieving!D51*100/('Sample Data'!$D$25+Sieving!$D$68))</f>
        <v>0</v>
      </c>
      <c r="AK57" s="237" t="e">
        <f t="shared" si="13"/>
        <v>#DIV/0!</v>
      </c>
    </row>
    <row r="58" spans="1:37" ht="18" customHeight="1">
      <c r="A58" s="51" t="s">
        <v>131</v>
      </c>
      <c r="B58" s="53">
        <v>18</v>
      </c>
      <c r="C58" s="292">
        <v>0</v>
      </c>
      <c r="D58" s="290" t="e">
        <f>IF(W58&lt;$D$2,0,Sieving!H52)</f>
        <v>#DIV/0!</v>
      </c>
      <c r="E58" s="233" t="e">
        <f>Laser!E52</f>
        <v>#DIV/0!</v>
      </c>
      <c r="F58" s="122" t="e">
        <f t="shared" si="14"/>
        <v>#DIV/0!</v>
      </c>
      <c r="G58" s="123" t="e">
        <f t="shared" si="15"/>
        <v>#DIV/0!</v>
      </c>
      <c r="H58" s="99" t="e">
        <f t="shared" si="16"/>
        <v>#DIV/0!</v>
      </c>
      <c r="I58" s="99" t="e">
        <f t="shared" si="17"/>
        <v>#DIV/0!</v>
      </c>
      <c r="J58" s="99" t="e">
        <f aca="true" t="shared" si="18" ref="J58:J73">AF58+AG58*$S$28/$S$18</f>
        <v>#DIV/0!</v>
      </c>
      <c r="K58" s="99" t="e">
        <f aca="true" t="shared" si="19" ref="K58:K73">AH58+AI58*$T$29/$T$19</f>
        <v>#DIV/0!</v>
      </c>
      <c r="L58" s="99" t="e">
        <f aca="true" t="shared" si="20" ref="L58:L73">AJ58+AK58*$U$30/$U$20</f>
        <v>#DIV/0!</v>
      </c>
      <c r="M58" s="56"/>
      <c r="V58" s="56"/>
      <c r="W58" s="221">
        <v>1</v>
      </c>
      <c r="X58" s="89" t="e">
        <f>IF(W58&lt;$H$2,0,Sieving!D52*100/('Sample Data'!$D$25+Sieving!$D$68))</f>
        <v>#DIV/0!</v>
      </c>
      <c r="Y58" s="89">
        <f t="shared" si="7"/>
        <v>0</v>
      </c>
      <c r="Z58" s="89" t="e">
        <f>IF(W58&lt;$H$3,0,Sieving!D52*100/('Sample Data'!$D$25+Sieving!$D$68))</f>
        <v>#DIV/0!</v>
      </c>
      <c r="AA58" s="89">
        <f t="shared" si="8"/>
        <v>0</v>
      </c>
      <c r="AB58" s="89" t="e">
        <f>IF(W58&lt;$H$4,0,Sieving!D52*100/('Sample Data'!$D$25+Sieving!$D$68))</f>
        <v>#DIV/0!</v>
      </c>
      <c r="AC58" s="89">
        <f t="shared" si="9"/>
        <v>0</v>
      </c>
      <c r="AD58" s="89" t="e">
        <f>IF(W58&lt;$H$5,0,Sieving!D52*100/('Sample Data'!$D$25+Sieving!$D$68))</f>
        <v>#DIV/0!</v>
      </c>
      <c r="AE58" s="89">
        <f t="shared" si="10"/>
        <v>0</v>
      </c>
      <c r="AF58" s="89" t="e">
        <f>IF($W58&lt;$H$6,0,Sieving!D52*100/('Sample Data'!$D$25+Sieving!$D$68))</f>
        <v>#DIV/0!</v>
      </c>
      <c r="AG58" s="89">
        <f t="shared" si="11"/>
        <v>0</v>
      </c>
      <c r="AH58" s="89" t="e">
        <f>IF($W58&lt;$H$7,0,Sieving!D52*100/('Sample Data'!$D$25+Sieving!$D$68))</f>
        <v>#DIV/0!</v>
      </c>
      <c r="AI58" s="89">
        <f t="shared" si="12"/>
        <v>0</v>
      </c>
      <c r="AJ58" s="89">
        <f>IF($W58&lt;$H$8,0,Sieving!D52*100/('Sample Data'!$D$25+Sieving!$D$68))</f>
        <v>0</v>
      </c>
      <c r="AK58" s="237" t="e">
        <f t="shared" si="13"/>
        <v>#DIV/0!</v>
      </c>
    </row>
    <row r="59" spans="1:37" ht="18" customHeight="1">
      <c r="A59" s="51" t="s">
        <v>132</v>
      </c>
      <c r="B59" s="53">
        <v>16</v>
      </c>
      <c r="C59" s="292">
        <v>-0.25</v>
      </c>
      <c r="D59" s="290" t="e">
        <f>IF(W59&lt;$D$2,0,Sieving!H53)</f>
        <v>#DIV/0!</v>
      </c>
      <c r="E59" s="233" t="e">
        <f>Laser!E53</f>
        <v>#DIV/0!</v>
      </c>
      <c r="F59" s="122" t="e">
        <f t="shared" si="14"/>
        <v>#DIV/0!</v>
      </c>
      <c r="G59" s="123" t="e">
        <f t="shared" si="15"/>
        <v>#DIV/0!</v>
      </c>
      <c r="H59" s="99" t="e">
        <f t="shared" si="16"/>
        <v>#DIV/0!</v>
      </c>
      <c r="I59" s="99" t="e">
        <f t="shared" si="17"/>
        <v>#DIV/0!</v>
      </c>
      <c r="J59" s="99" t="e">
        <f t="shared" si="18"/>
        <v>#DIV/0!</v>
      </c>
      <c r="K59" s="99" t="e">
        <f t="shared" si="19"/>
        <v>#DIV/0!</v>
      </c>
      <c r="L59" s="99" t="e">
        <f t="shared" si="20"/>
        <v>#DIV/0!</v>
      </c>
      <c r="M59" s="56"/>
      <c r="V59" s="56"/>
      <c r="W59" s="221">
        <v>1.189207115002721</v>
      </c>
      <c r="X59" s="89" t="e">
        <f>IF(W59&lt;$H$2,0,Sieving!D53*100/('Sample Data'!$D$25+Sieving!$D$68))</f>
        <v>#DIV/0!</v>
      </c>
      <c r="Y59" s="89">
        <f t="shared" si="7"/>
        <v>0</v>
      </c>
      <c r="Z59" s="89" t="e">
        <f>IF(W59&lt;$H$3,0,Sieving!D53*100/('Sample Data'!$D$25+Sieving!$D$68))</f>
        <v>#DIV/0!</v>
      </c>
      <c r="AA59" s="89">
        <f t="shared" si="8"/>
        <v>0</v>
      </c>
      <c r="AB59" s="89" t="e">
        <f>IF(W59&lt;$H$4,0,Sieving!D53*100/('Sample Data'!$D$25+Sieving!$D$68))</f>
        <v>#DIV/0!</v>
      </c>
      <c r="AC59" s="89">
        <f t="shared" si="9"/>
        <v>0</v>
      </c>
      <c r="AD59" s="89" t="e">
        <f>IF(W59&lt;$H$5,0,Sieving!D53*100/('Sample Data'!$D$25+Sieving!$D$68))</f>
        <v>#DIV/0!</v>
      </c>
      <c r="AE59" s="89">
        <f t="shared" si="10"/>
        <v>0</v>
      </c>
      <c r="AF59" s="89" t="e">
        <f>IF($W59&lt;$H$6,0,Sieving!D53*100/('Sample Data'!$D$25+Sieving!$D$68))</f>
        <v>#DIV/0!</v>
      </c>
      <c r="AG59" s="89">
        <f t="shared" si="11"/>
        <v>0</v>
      </c>
      <c r="AH59" s="89" t="e">
        <f>IF($W59&lt;$H$7,0,Sieving!D53*100/('Sample Data'!$D$25+Sieving!$D$68))</f>
        <v>#DIV/0!</v>
      </c>
      <c r="AI59" s="89">
        <f t="shared" si="12"/>
        <v>0</v>
      </c>
      <c r="AJ59" s="89">
        <f>IF($W59&lt;$H$8,0,Sieving!D53*100/('Sample Data'!$D$25+Sieving!$D$68))</f>
        <v>0</v>
      </c>
      <c r="AK59" s="237" t="e">
        <f t="shared" si="13"/>
        <v>#DIV/0!</v>
      </c>
    </row>
    <row r="60" spans="1:37" ht="18" customHeight="1">
      <c r="A60" s="51" t="s">
        <v>133</v>
      </c>
      <c r="B60" s="53">
        <v>14</v>
      </c>
      <c r="C60" s="292">
        <v>-0.5</v>
      </c>
      <c r="D60" s="290" t="e">
        <f>IF(W60&lt;$D$2,0,Sieving!H54)</f>
        <v>#DIV/0!</v>
      </c>
      <c r="E60" s="233" t="e">
        <f>Laser!E54</f>
        <v>#DIV/0!</v>
      </c>
      <c r="F60" s="122" t="e">
        <f t="shared" si="14"/>
        <v>#DIV/0!</v>
      </c>
      <c r="G60" s="123" t="e">
        <f t="shared" si="15"/>
        <v>#DIV/0!</v>
      </c>
      <c r="H60" s="99" t="e">
        <f t="shared" si="16"/>
        <v>#DIV/0!</v>
      </c>
      <c r="I60" s="99" t="e">
        <f t="shared" si="17"/>
        <v>#DIV/0!</v>
      </c>
      <c r="J60" s="99" t="e">
        <f t="shared" si="18"/>
        <v>#DIV/0!</v>
      </c>
      <c r="K60" s="99" t="e">
        <f t="shared" si="19"/>
        <v>#DIV/0!</v>
      </c>
      <c r="L60" s="99" t="e">
        <f t="shared" si="20"/>
        <v>#DIV/0!</v>
      </c>
      <c r="M60" s="56"/>
      <c r="V60" s="56"/>
      <c r="W60" s="221">
        <v>1.4142135623730951</v>
      </c>
      <c r="X60" s="89" t="e">
        <f>IF(W60&lt;$H$2,0,Sieving!D54*100/('Sample Data'!$D$25+Sieving!$D$68))</f>
        <v>#DIV/0!</v>
      </c>
      <c r="Y60" s="89">
        <f t="shared" si="7"/>
        <v>0</v>
      </c>
      <c r="Z60" s="89" t="e">
        <f>IF(W60&lt;$H$3,0,Sieving!D54*100/('Sample Data'!$D$25+Sieving!$D$68))</f>
        <v>#DIV/0!</v>
      </c>
      <c r="AA60" s="89">
        <f t="shared" si="8"/>
        <v>0</v>
      </c>
      <c r="AB60" s="89" t="e">
        <f>IF(W60&lt;$H$4,0,Sieving!D54*100/('Sample Data'!$D$25+Sieving!$D$68))</f>
        <v>#DIV/0!</v>
      </c>
      <c r="AC60" s="89">
        <f t="shared" si="9"/>
        <v>0</v>
      </c>
      <c r="AD60" s="89" t="e">
        <f>IF(W60&lt;$H$5,0,Sieving!D54*100/('Sample Data'!$D$25+Sieving!$D$68))</f>
        <v>#DIV/0!</v>
      </c>
      <c r="AE60" s="89">
        <f t="shared" si="10"/>
        <v>0</v>
      </c>
      <c r="AF60" s="89" t="e">
        <f>IF($W60&lt;$H$6,0,Sieving!D54*100/('Sample Data'!$D$25+Sieving!$D$68))</f>
        <v>#DIV/0!</v>
      </c>
      <c r="AG60" s="89">
        <f t="shared" si="11"/>
        <v>0</v>
      </c>
      <c r="AH60" s="89" t="e">
        <f>IF($W60&lt;$H$7,0,Sieving!D54*100/('Sample Data'!$D$25+Sieving!$D$68))</f>
        <v>#DIV/0!</v>
      </c>
      <c r="AI60" s="89">
        <f t="shared" si="12"/>
        <v>0</v>
      </c>
      <c r="AJ60" s="89">
        <f>IF($W60&lt;$H$8,0,Sieving!D54*100/('Sample Data'!$D$25+Sieving!$D$68))</f>
        <v>0</v>
      </c>
      <c r="AK60" s="237" t="e">
        <f t="shared" si="13"/>
        <v>#DIV/0!</v>
      </c>
    </row>
    <row r="61" spans="1:37" ht="18" customHeight="1">
      <c r="A61" s="51" t="s">
        <v>134</v>
      </c>
      <c r="B61" s="53">
        <v>12</v>
      </c>
      <c r="C61" s="292">
        <v>-0.75</v>
      </c>
      <c r="D61" s="290" t="e">
        <f>IF(W61&lt;$D$2,0,Sieving!H55)</f>
        <v>#DIV/0!</v>
      </c>
      <c r="E61" s="233" t="e">
        <f>Laser!E55</f>
        <v>#DIV/0!</v>
      </c>
      <c r="F61" s="122" t="e">
        <f t="shared" si="14"/>
        <v>#DIV/0!</v>
      </c>
      <c r="G61" s="123" t="e">
        <f t="shared" si="15"/>
        <v>#DIV/0!</v>
      </c>
      <c r="H61" s="99" t="e">
        <f t="shared" si="16"/>
        <v>#DIV/0!</v>
      </c>
      <c r="I61" s="99" t="e">
        <f t="shared" si="17"/>
        <v>#DIV/0!</v>
      </c>
      <c r="J61" s="99" t="e">
        <f t="shared" si="18"/>
        <v>#DIV/0!</v>
      </c>
      <c r="K61" s="99" t="e">
        <f t="shared" si="19"/>
        <v>#DIV/0!</v>
      </c>
      <c r="L61" s="99" t="e">
        <f t="shared" si="20"/>
        <v>#DIV/0!</v>
      </c>
      <c r="M61" s="56"/>
      <c r="V61" s="56"/>
      <c r="W61" s="221">
        <v>1.681792830507429</v>
      </c>
      <c r="X61" s="89" t="e">
        <f>IF(W61&lt;$H$2,0,Sieving!D55*100/('Sample Data'!$D$25+Sieving!$D$68))</f>
        <v>#DIV/0!</v>
      </c>
      <c r="Y61" s="89">
        <f t="shared" si="7"/>
        <v>0</v>
      </c>
      <c r="Z61" s="89" t="e">
        <f>IF(W61&lt;$H$3,0,Sieving!D55*100/('Sample Data'!$D$25+Sieving!$D$68))</f>
        <v>#DIV/0!</v>
      </c>
      <c r="AA61" s="89">
        <f t="shared" si="8"/>
        <v>0</v>
      </c>
      <c r="AB61" s="89" t="e">
        <f>IF(W61&lt;$H$4,0,Sieving!D55*100/('Sample Data'!$D$25+Sieving!$D$68))</f>
        <v>#DIV/0!</v>
      </c>
      <c r="AC61" s="89">
        <f t="shared" si="9"/>
        <v>0</v>
      </c>
      <c r="AD61" s="89" t="e">
        <f>IF(W61&lt;$H$5,0,Sieving!D55*100/('Sample Data'!$D$25+Sieving!$D$68))</f>
        <v>#DIV/0!</v>
      </c>
      <c r="AE61" s="89">
        <f t="shared" si="10"/>
        <v>0</v>
      </c>
      <c r="AF61" s="89" t="e">
        <f>IF($W61&lt;$H$6,0,Sieving!D55*100/('Sample Data'!$D$25+Sieving!$D$68))</f>
        <v>#DIV/0!</v>
      </c>
      <c r="AG61" s="89">
        <f t="shared" si="11"/>
        <v>0</v>
      </c>
      <c r="AH61" s="89" t="e">
        <f>IF($W61&lt;$H$7,0,Sieving!D55*100/('Sample Data'!$D$25+Sieving!$D$68))</f>
        <v>#DIV/0!</v>
      </c>
      <c r="AI61" s="89">
        <f t="shared" si="12"/>
        <v>0</v>
      </c>
      <c r="AJ61" s="89">
        <f>IF($W61&lt;$H$8,0,Sieving!D55*100/('Sample Data'!$D$25+Sieving!$D$68))</f>
        <v>0</v>
      </c>
      <c r="AK61" s="237" t="e">
        <f t="shared" si="13"/>
        <v>#DIV/0!</v>
      </c>
    </row>
    <row r="62" spans="1:37" ht="18" customHeight="1">
      <c r="A62" s="51" t="s">
        <v>135</v>
      </c>
      <c r="B62" s="53">
        <v>10</v>
      </c>
      <c r="C62" s="292">
        <v>-1</v>
      </c>
      <c r="D62" s="290" t="e">
        <f>IF(W62&lt;$D$2,0,Sieving!H56)</f>
        <v>#DIV/0!</v>
      </c>
      <c r="E62" s="234"/>
      <c r="F62" s="122" t="e">
        <f t="shared" si="14"/>
        <v>#DIV/0!</v>
      </c>
      <c r="G62" s="123" t="e">
        <f t="shared" si="15"/>
        <v>#DIV/0!</v>
      </c>
      <c r="H62" s="99" t="e">
        <f t="shared" si="16"/>
        <v>#DIV/0!</v>
      </c>
      <c r="I62" s="99" t="e">
        <f t="shared" si="17"/>
        <v>#DIV/0!</v>
      </c>
      <c r="J62" s="99" t="e">
        <f t="shared" si="18"/>
        <v>#DIV/0!</v>
      </c>
      <c r="K62" s="99" t="e">
        <f t="shared" si="19"/>
        <v>#DIV/0!</v>
      </c>
      <c r="L62" s="99" t="e">
        <f t="shared" si="20"/>
        <v>#DIV/0!</v>
      </c>
      <c r="M62" s="56"/>
      <c r="V62" s="56"/>
      <c r="W62" s="221">
        <v>2</v>
      </c>
      <c r="X62" s="89" t="e">
        <f>IF(W62&lt;$H$2,0,Sieving!D56*100/('Sample Data'!$D$25+Sieving!$D$68))</f>
        <v>#DIV/0!</v>
      </c>
      <c r="Y62" s="89">
        <f t="shared" si="7"/>
        <v>0</v>
      </c>
      <c r="Z62" s="89" t="e">
        <f>IF(W62&lt;$H$3,0,Sieving!D56*100/('Sample Data'!$D$25+Sieving!$D$68))</f>
        <v>#DIV/0!</v>
      </c>
      <c r="AA62" s="89">
        <f t="shared" si="8"/>
        <v>0</v>
      </c>
      <c r="AB62" s="89" t="e">
        <f>IF(W62&lt;$H$4,0,Sieving!D56*100/('Sample Data'!$D$25+Sieving!$D$68))</f>
        <v>#DIV/0!</v>
      </c>
      <c r="AC62" s="89">
        <f t="shared" si="9"/>
        <v>0</v>
      </c>
      <c r="AD62" s="89" t="e">
        <f>IF(W62&lt;$H$5,0,Sieving!D56*100/('Sample Data'!$D$25+Sieving!$D$68))</f>
        <v>#DIV/0!</v>
      </c>
      <c r="AE62" s="89">
        <f t="shared" si="10"/>
        <v>0</v>
      </c>
      <c r="AF62" s="89" t="e">
        <f>IF($W62&lt;$H$6,0,Sieving!D56*100/('Sample Data'!$D$25+Sieving!$D$68))</f>
        <v>#DIV/0!</v>
      </c>
      <c r="AG62" s="89">
        <f t="shared" si="11"/>
        <v>0</v>
      </c>
      <c r="AH62" s="89" t="e">
        <f>IF($W62&lt;$H$7,0,Sieving!D56*100/('Sample Data'!$D$25+Sieving!$D$68))</f>
        <v>#DIV/0!</v>
      </c>
      <c r="AI62" s="89">
        <f t="shared" si="12"/>
        <v>0</v>
      </c>
      <c r="AJ62" s="89" t="e">
        <f>IF($W62&lt;$H$8,0,Sieving!D56*100/('Sample Data'!$D$25+Sieving!$D$68))</f>
        <v>#DIV/0!</v>
      </c>
      <c r="AK62" s="237">
        <f t="shared" si="13"/>
        <v>0</v>
      </c>
    </row>
    <row r="63" spans="1:42" ht="18" customHeight="1">
      <c r="A63" s="51" t="s">
        <v>136</v>
      </c>
      <c r="B63" s="53">
        <v>8</v>
      </c>
      <c r="C63" s="292">
        <v>-1.25</v>
      </c>
      <c r="D63" s="290" t="e">
        <f>IF(W63&lt;$D$2,0,Sieving!H57)</f>
        <v>#DIV/0!</v>
      </c>
      <c r="E63" s="234"/>
      <c r="F63" s="122" t="e">
        <f t="shared" si="14"/>
        <v>#DIV/0!</v>
      </c>
      <c r="G63" s="123" t="e">
        <f t="shared" si="15"/>
        <v>#DIV/0!</v>
      </c>
      <c r="H63" s="99" t="e">
        <f t="shared" si="16"/>
        <v>#DIV/0!</v>
      </c>
      <c r="I63" s="99" t="e">
        <f t="shared" si="17"/>
        <v>#DIV/0!</v>
      </c>
      <c r="J63" s="99" t="e">
        <f t="shared" si="18"/>
        <v>#DIV/0!</v>
      </c>
      <c r="K63" s="99" t="e">
        <f t="shared" si="19"/>
        <v>#DIV/0!</v>
      </c>
      <c r="L63" s="99" t="e">
        <f t="shared" si="20"/>
        <v>#DIV/0!</v>
      </c>
      <c r="M63" s="56"/>
      <c r="V63" s="56"/>
      <c r="W63" s="221">
        <v>2.378414230005442</v>
      </c>
      <c r="X63" s="89" t="e">
        <f>IF(W63&lt;$H$2,0,Sieving!D57*100/('Sample Data'!$D$25+Sieving!$D$68))</f>
        <v>#DIV/0!</v>
      </c>
      <c r="Y63" s="89">
        <f t="shared" si="7"/>
        <v>0</v>
      </c>
      <c r="Z63" s="89" t="e">
        <f>IF(W63&lt;$H$3,0,Sieving!D57*100/('Sample Data'!$D$25+Sieving!$D$68))</f>
        <v>#DIV/0!</v>
      </c>
      <c r="AA63" s="89">
        <f t="shared" si="8"/>
        <v>0</v>
      </c>
      <c r="AB63" s="89" t="e">
        <f>IF(W63&lt;$H$4,0,Sieving!D57*100/('Sample Data'!$D$25+Sieving!$D$68))</f>
        <v>#DIV/0!</v>
      </c>
      <c r="AC63" s="89">
        <f t="shared" si="9"/>
        <v>0</v>
      </c>
      <c r="AD63" s="89" t="e">
        <f>IF(W63&lt;$H$5,0,Sieving!D57*100/('Sample Data'!$D$25+Sieving!$D$68))</f>
        <v>#DIV/0!</v>
      </c>
      <c r="AE63" s="89">
        <f t="shared" si="10"/>
        <v>0</v>
      </c>
      <c r="AF63" s="89" t="e">
        <f>IF($W63&lt;$H$6,0,Sieving!D57*100/('Sample Data'!$D$25+Sieving!$D$68))</f>
        <v>#DIV/0!</v>
      </c>
      <c r="AG63" s="89">
        <f t="shared" si="11"/>
        <v>0</v>
      </c>
      <c r="AH63" s="89" t="e">
        <f>IF($W63&lt;$H$7,0,Sieving!D57*100/('Sample Data'!$D$25+Sieving!$D$68))</f>
        <v>#DIV/0!</v>
      </c>
      <c r="AI63" s="89">
        <f t="shared" si="12"/>
        <v>0</v>
      </c>
      <c r="AJ63" s="89" t="e">
        <f>IF($W63&lt;$H$8,0,Sieving!D57*100/('Sample Data'!$D$25+Sieving!$D$68))</f>
        <v>#DIV/0!</v>
      </c>
      <c r="AK63" s="237">
        <f t="shared" si="13"/>
        <v>0</v>
      </c>
      <c r="AP63" s="318">
        <f>F2</f>
        <v>0</v>
      </c>
    </row>
    <row r="64" spans="1:37" ht="18" customHeight="1">
      <c r="A64" s="51" t="s">
        <v>137</v>
      </c>
      <c r="B64" s="321">
        <v>7</v>
      </c>
      <c r="C64" s="292">
        <v>-1.5</v>
      </c>
      <c r="D64" s="290" t="e">
        <f>IF(W64&lt;$D$2,0,Sieving!H58)</f>
        <v>#DIV/0!</v>
      </c>
      <c r="E64" s="234"/>
      <c r="F64" s="122" t="e">
        <f t="shared" si="14"/>
        <v>#DIV/0!</v>
      </c>
      <c r="G64" s="123" t="e">
        <f t="shared" si="15"/>
        <v>#DIV/0!</v>
      </c>
      <c r="H64" s="99" t="e">
        <f t="shared" si="16"/>
        <v>#DIV/0!</v>
      </c>
      <c r="I64" s="99" t="e">
        <f t="shared" si="17"/>
        <v>#DIV/0!</v>
      </c>
      <c r="J64" s="99" t="e">
        <f t="shared" si="18"/>
        <v>#DIV/0!</v>
      </c>
      <c r="K64" s="99" t="e">
        <f t="shared" si="19"/>
        <v>#DIV/0!</v>
      </c>
      <c r="L64" s="99" t="e">
        <f t="shared" si="20"/>
        <v>#DIV/0!</v>
      </c>
      <c r="M64" s="56"/>
      <c r="V64" s="56"/>
      <c r="W64" s="221">
        <v>2.82842712474619</v>
      </c>
      <c r="X64" s="89" t="e">
        <f>IF(W64&lt;$H$2,0,Sieving!D58*100/('Sample Data'!$D$25+Sieving!$D$68))</f>
        <v>#DIV/0!</v>
      </c>
      <c r="Y64" s="89">
        <f t="shared" si="7"/>
        <v>0</v>
      </c>
      <c r="Z64" s="89" t="e">
        <f>IF(W64&lt;$H$3,0,Sieving!D58*100/('Sample Data'!$D$25+Sieving!$D$68))</f>
        <v>#DIV/0!</v>
      </c>
      <c r="AA64" s="89">
        <f t="shared" si="8"/>
        <v>0</v>
      </c>
      <c r="AB64" s="89" t="e">
        <f>IF(W64&lt;$H$4,0,Sieving!D58*100/('Sample Data'!$D$25+Sieving!$D$68))</f>
        <v>#DIV/0!</v>
      </c>
      <c r="AC64" s="89">
        <f t="shared" si="9"/>
        <v>0</v>
      </c>
      <c r="AD64" s="89" t="e">
        <f>IF(W64&lt;$H$5,0,Sieving!D58*100/('Sample Data'!$D$25+Sieving!$D$68))</f>
        <v>#DIV/0!</v>
      </c>
      <c r="AE64" s="89">
        <f t="shared" si="10"/>
        <v>0</v>
      </c>
      <c r="AF64" s="89" t="e">
        <f>IF($W64&lt;$H$6,0,Sieving!D58*100/('Sample Data'!$D$25+Sieving!$D$68))</f>
        <v>#DIV/0!</v>
      </c>
      <c r="AG64" s="89">
        <f t="shared" si="11"/>
        <v>0</v>
      </c>
      <c r="AH64" s="89" t="e">
        <f>IF($W64&lt;$H$7,0,Sieving!D58*100/('Sample Data'!$D$25+Sieving!$D$68))</f>
        <v>#DIV/0!</v>
      </c>
      <c r="AI64" s="89">
        <f t="shared" si="12"/>
        <v>0</v>
      </c>
      <c r="AJ64" s="89" t="e">
        <f>IF($W64&lt;$H$8,0,Sieving!D58*100/('Sample Data'!$D$25+Sieving!$D$68))</f>
        <v>#DIV/0!</v>
      </c>
      <c r="AK64" s="237">
        <f t="shared" si="13"/>
        <v>0</v>
      </c>
    </row>
    <row r="65" spans="1:37" ht="18" customHeight="1">
      <c r="A65" s="51" t="s">
        <v>138</v>
      </c>
      <c r="B65" s="321">
        <v>6</v>
      </c>
      <c r="C65" s="292">
        <v>-1.75</v>
      </c>
      <c r="D65" s="290" t="e">
        <f>IF(W65&lt;$D$2,0,Sieving!H59)</f>
        <v>#DIV/0!</v>
      </c>
      <c r="E65" s="234"/>
      <c r="F65" s="122" t="e">
        <f t="shared" si="14"/>
        <v>#DIV/0!</v>
      </c>
      <c r="G65" s="123" t="e">
        <f t="shared" si="15"/>
        <v>#DIV/0!</v>
      </c>
      <c r="H65" s="99" t="e">
        <f t="shared" si="16"/>
        <v>#DIV/0!</v>
      </c>
      <c r="I65" s="99" t="e">
        <f t="shared" si="17"/>
        <v>#DIV/0!</v>
      </c>
      <c r="J65" s="99" t="e">
        <f t="shared" si="18"/>
        <v>#DIV/0!</v>
      </c>
      <c r="K65" s="99" t="e">
        <f t="shared" si="19"/>
        <v>#DIV/0!</v>
      </c>
      <c r="L65" s="99" t="e">
        <f t="shared" si="20"/>
        <v>#DIV/0!</v>
      </c>
      <c r="M65" s="56"/>
      <c r="V65" s="56"/>
      <c r="W65" s="221">
        <v>3.363585661014858</v>
      </c>
      <c r="X65" s="89" t="e">
        <f>IF(W65&lt;$H$2,0,Sieving!D59*100/('Sample Data'!$D$25+Sieving!$D$68))</f>
        <v>#DIV/0!</v>
      </c>
      <c r="Y65" s="89">
        <f t="shared" si="7"/>
        <v>0</v>
      </c>
      <c r="Z65" s="89" t="e">
        <f>IF(W65&lt;$H$3,0,Sieving!D59*100/('Sample Data'!$D$25+Sieving!$D$68))</f>
        <v>#DIV/0!</v>
      </c>
      <c r="AA65" s="89">
        <f t="shared" si="8"/>
        <v>0</v>
      </c>
      <c r="AB65" s="89" t="e">
        <f>IF(W65&lt;$H$4,0,Sieving!D59*100/('Sample Data'!$D$25+Sieving!$D$68))</f>
        <v>#DIV/0!</v>
      </c>
      <c r="AC65" s="89">
        <f t="shared" si="9"/>
        <v>0</v>
      </c>
      <c r="AD65" s="89" t="e">
        <f>IF(W65&lt;$H$5,0,Sieving!D59*100/('Sample Data'!$D$25+Sieving!$D$68))</f>
        <v>#DIV/0!</v>
      </c>
      <c r="AE65" s="89">
        <f t="shared" si="10"/>
        <v>0</v>
      </c>
      <c r="AF65" s="89" t="e">
        <f>IF($W65&lt;$H$6,0,Sieving!D59*100/('Sample Data'!$D$25+Sieving!$D$68))</f>
        <v>#DIV/0!</v>
      </c>
      <c r="AG65" s="89">
        <f t="shared" si="11"/>
        <v>0</v>
      </c>
      <c r="AH65" s="89" t="e">
        <f>IF($W65&lt;$H$7,0,Sieving!D59*100/('Sample Data'!$D$25+Sieving!$D$68))</f>
        <v>#DIV/0!</v>
      </c>
      <c r="AI65" s="89">
        <f t="shared" si="12"/>
        <v>0</v>
      </c>
      <c r="AJ65" s="89" t="e">
        <f>IF($W65&lt;$H$8,0,Sieving!D59*100/('Sample Data'!$D$25+Sieving!$D$68))</f>
        <v>#DIV/0!</v>
      </c>
      <c r="AK65" s="237">
        <f t="shared" si="13"/>
        <v>0</v>
      </c>
    </row>
    <row r="66" spans="1:37" ht="18" customHeight="1">
      <c r="A66" s="51" t="s">
        <v>139</v>
      </c>
      <c r="B66" s="321">
        <v>5</v>
      </c>
      <c r="C66" s="292">
        <v>-2</v>
      </c>
      <c r="D66" s="290" t="e">
        <f>IF(W66&lt;$D$2,0,Sieving!H60)</f>
        <v>#DIV/0!</v>
      </c>
      <c r="E66" s="234"/>
      <c r="F66" s="122" t="e">
        <f t="shared" si="14"/>
        <v>#DIV/0!</v>
      </c>
      <c r="G66" s="123" t="e">
        <f t="shared" si="15"/>
        <v>#DIV/0!</v>
      </c>
      <c r="H66" s="99" t="e">
        <f t="shared" si="16"/>
        <v>#DIV/0!</v>
      </c>
      <c r="I66" s="99" t="e">
        <f t="shared" si="17"/>
        <v>#DIV/0!</v>
      </c>
      <c r="J66" s="99" t="e">
        <f t="shared" si="18"/>
        <v>#DIV/0!</v>
      </c>
      <c r="K66" s="99" t="e">
        <f t="shared" si="19"/>
        <v>#DIV/0!</v>
      </c>
      <c r="L66" s="99" t="e">
        <f t="shared" si="20"/>
        <v>#DIV/0!</v>
      </c>
      <c r="M66" s="56"/>
      <c r="V66" s="56"/>
      <c r="W66" s="221">
        <v>4</v>
      </c>
      <c r="X66" s="89" t="e">
        <f>IF(W66&lt;$H$2,0,Sieving!D60*100/('Sample Data'!$D$25+Sieving!$D$68))</f>
        <v>#DIV/0!</v>
      </c>
      <c r="Y66" s="89">
        <f t="shared" si="7"/>
        <v>0</v>
      </c>
      <c r="Z66" s="89" t="e">
        <f>IF(W66&lt;$H$3,0,Sieving!D60*100/('Sample Data'!$D$25+Sieving!$D$68))</f>
        <v>#DIV/0!</v>
      </c>
      <c r="AA66" s="89">
        <f t="shared" si="8"/>
        <v>0</v>
      </c>
      <c r="AB66" s="89" t="e">
        <f>IF(W66&lt;$H$4,0,Sieving!D60*100/('Sample Data'!$D$25+Sieving!$D$68))</f>
        <v>#DIV/0!</v>
      </c>
      <c r="AC66" s="89">
        <f t="shared" si="9"/>
        <v>0</v>
      </c>
      <c r="AD66" s="89" t="e">
        <f>IF(W66&lt;$H$5,0,Sieving!D60*100/('Sample Data'!$D$25+Sieving!$D$68))</f>
        <v>#DIV/0!</v>
      </c>
      <c r="AE66" s="89">
        <f t="shared" si="10"/>
        <v>0</v>
      </c>
      <c r="AF66" s="89" t="e">
        <f>IF($W66&lt;$H$6,0,Sieving!D60*100/('Sample Data'!$D$25+Sieving!$D$68))</f>
        <v>#DIV/0!</v>
      </c>
      <c r="AG66" s="89">
        <f t="shared" si="11"/>
        <v>0</v>
      </c>
      <c r="AH66" s="89" t="e">
        <f>IF($W66&lt;$H$7,0,Sieving!D60*100/('Sample Data'!$D$25+Sieving!$D$68))</f>
        <v>#DIV/0!</v>
      </c>
      <c r="AI66" s="89">
        <f t="shared" si="12"/>
        <v>0</v>
      </c>
      <c r="AJ66" s="89" t="e">
        <f>IF($W66&lt;$H$8,0,Sieving!D60*100/('Sample Data'!$D$25+Sieving!$D$68))</f>
        <v>#DIV/0!</v>
      </c>
      <c r="AK66" s="237">
        <f t="shared" si="13"/>
        <v>0</v>
      </c>
    </row>
    <row r="67" spans="1:37" ht="18" customHeight="1">
      <c r="A67" s="51" t="s">
        <v>140</v>
      </c>
      <c r="B67" s="321"/>
      <c r="C67" s="292">
        <v>-2.25</v>
      </c>
      <c r="D67" s="290" t="e">
        <f>IF(W67&lt;$D$2,0,Sieving!H61)</f>
        <v>#DIV/0!</v>
      </c>
      <c r="E67" s="234"/>
      <c r="F67" s="122" t="e">
        <f t="shared" si="14"/>
        <v>#DIV/0!</v>
      </c>
      <c r="G67" s="123" t="e">
        <f t="shared" si="15"/>
        <v>#DIV/0!</v>
      </c>
      <c r="H67" s="99" t="e">
        <f t="shared" si="16"/>
        <v>#DIV/0!</v>
      </c>
      <c r="I67" s="99" t="e">
        <f t="shared" si="17"/>
        <v>#DIV/0!</v>
      </c>
      <c r="J67" s="99" t="e">
        <f t="shared" si="18"/>
        <v>#DIV/0!</v>
      </c>
      <c r="K67" s="99" t="e">
        <f t="shared" si="19"/>
        <v>#DIV/0!</v>
      </c>
      <c r="L67" s="99" t="e">
        <f t="shared" si="20"/>
        <v>#DIV/0!</v>
      </c>
      <c r="M67" s="56"/>
      <c r="V67" s="56"/>
      <c r="W67" s="221">
        <v>4.756828460010884</v>
      </c>
      <c r="X67" s="89" t="e">
        <f>IF(W67&lt;$H$2,0,Sieving!D61*100/('Sample Data'!$D$25+Sieving!$D$68))</f>
        <v>#DIV/0!</v>
      </c>
      <c r="Y67" s="89">
        <f t="shared" si="7"/>
        <v>0</v>
      </c>
      <c r="Z67" s="89" t="e">
        <f>IF(W67&lt;$H$3,0,Sieving!D61*100/('Sample Data'!$D$25+Sieving!$D$68))</f>
        <v>#DIV/0!</v>
      </c>
      <c r="AA67" s="89">
        <f t="shared" si="8"/>
        <v>0</v>
      </c>
      <c r="AB67" s="89" t="e">
        <f>IF(W67&lt;$H$4,0,Sieving!D61*100/('Sample Data'!$D$25+Sieving!$D$68))</f>
        <v>#DIV/0!</v>
      </c>
      <c r="AC67" s="89">
        <f t="shared" si="9"/>
        <v>0</v>
      </c>
      <c r="AD67" s="89" t="e">
        <f>IF(W67&lt;$H$5,0,Sieving!D61*100/('Sample Data'!$D$25+Sieving!$D$68))</f>
        <v>#DIV/0!</v>
      </c>
      <c r="AE67" s="89">
        <f t="shared" si="10"/>
        <v>0</v>
      </c>
      <c r="AF67" s="89" t="e">
        <f>IF($W67&lt;$H$6,0,Sieving!D61*100/('Sample Data'!$D$25+Sieving!$D$68))</f>
        <v>#DIV/0!</v>
      </c>
      <c r="AG67" s="89">
        <f t="shared" si="11"/>
        <v>0</v>
      </c>
      <c r="AH67" s="89" t="e">
        <f>IF($W67&lt;$H$7,0,Sieving!D61*100/('Sample Data'!$D$25+Sieving!$D$68))</f>
        <v>#DIV/0!</v>
      </c>
      <c r="AI67" s="89">
        <f t="shared" si="12"/>
        <v>0</v>
      </c>
      <c r="AJ67" s="89" t="e">
        <f>IF($W67&lt;$H$8,0,Sieving!D61*100/('Sample Data'!$D$25+Sieving!$D$68))</f>
        <v>#DIV/0!</v>
      </c>
      <c r="AK67" s="237">
        <f t="shared" si="13"/>
        <v>0</v>
      </c>
    </row>
    <row r="68" spans="1:37" ht="18" customHeight="1">
      <c r="A68" s="52" t="s">
        <v>147</v>
      </c>
      <c r="B68" s="321"/>
      <c r="C68" s="292">
        <v>-2.5</v>
      </c>
      <c r="D68" s="290" t="e">
        <f>IF(W68&lt;$D$2,0,Sieving!H62)</f>
        <v>#DIV/0!</v>
      </c>
      <c r="E68" s="234"/>
      <c r="F68" s="122" t="e">
        <f t="shared" si="14"/>
        <v>#DIV/0!</v>
      </c>
      <c r="G68" s="123" t="e">
        <f t="shared" si="15"/>
        <v>#DIV/0!</v>
      </c>
      <c r="H68" s="99" t="e">
        <f t="shared" si="16"/>
        <v>#DIV/0!</v>
      </c>
      <c r="I68" s="99" t="e">
        <f t="shared" si="17"/>
        <v>#DIV/0!</v>
      </c>
      <c r="J68" s="99" t="e">
        <f t="shared" si="18"/>
        <v>#DIV/0!</v>
      </c>
      <c r="K68" s="99" t="e">
        <f t="shared" si="19"/>
        <v>#DIV/0!</v>
      </c>
      <c r="L68" s="99" t="e">
        <f t="shared" si="20"/>
        <v>#DIV/0!</v>
      </c>
      <c r="M68" s="56"/>
      <c r="V68" s="56"/>
      <c r="W68" s="221">
        <v>5.656854249492381</v>
      </c>
      <c r="X68" s="89" t="e">
        <f>IF(W68&lt;$H$2,0,Sieving!D62*100/('Sample Data'!$D$25+Sieving!$D$68))</f>
        <v>#DIV/0!</v>
      </c>
      <c r="Y68" s="89">
        <f t="shared" si="7"/>
        <v>0</v>
      </c>
      <c r="Z68" s="89" t="e">
        <f>IF(W68&lt;$H$3,0,Sieving!D62*100/('Sample Data'!$D$25+Sieving!$D$68))</f>
        <v>#DIV/0!</v>
      </c>
      <c r="AA68" s="89">
        <f t="shared" si="8"/>
        <v>0</v>
      </c>
      <c r="AB68" s="89" t="e">
        <f>IF(W68&lt;$H$4,0,Sieving!D62*100/('Sample Data'!$D$25+Sieving!$D$68))</f>
        <v>#DIV/0!</v>
      </c>
      <c r="AC68" s="89">
        <f t="shared" si="9"/>
        <v>0</v>
      </c>
      <c r="AD68" s="89" t="e">
        <f>IF(W68&lt;$H$5,0,Sieving!D62*100/('Sample Data'!$D$25+Sieving!$D$68))</f>
        <v>#DIV/0!</v>
      </c>
      <c r="AE68" s="89">
        <f t="shared" si="10"/>
        <v>0</v>
      </c>
      <c r="AF68" s="89" t="e">
        <f>IF($W68&lt;$H$6,0,Sieving!D62*100/('Sample Data'!$D$25+Sieving!$D$68))</f>
        <v>#DIV/0!</v>
      </c>
      <c r="AG68" s="89">
        <f t="shared" si="11"/>
        <v>0</v>
      </c>
      <c r="AH68" s="89" t="e">
        <f>IF($W68&lt;$H$7,0,Sieving!D62*100/('Sample Data'!$D$25+Sieving!$D$68))</f>
        <v>#DIV/0!</v>
      </c>
      <c r="AI68" s="89">
        <f t="shared" si="12"/>
        <v>0</v>
      </c>
      <c r="AJ68" s="89" t="e">
        <f>IF($W68&lt;$H$8,0,Sieving!D62*100/('Sample Data'!$D$25+Sieving!$D$68))</f>
        <v>#DIV/0!</v>
      </c>
      <c r="AK68" s="237">
        <f t="shared" si="13"/>
        <v>0</v>
      </c>
    </row>
    <row r="69" spans="1:37" ht="18" customHeight="1">
      <c r="A69" s="52" t="s">
        <v>145</v>
      </c>
      <c r="B69" s="321"/>
      <c r="C69" s="292">
        <v>-2.75</v>
      </c>
      <c r="D69" s="290" t="e">
        <f>IF(W69&lt;$D$2,0,Sieving!H63)</f>
        <v>#DIV/0!</v>
      </c>
      <c r="E69" s="234"/>
      <c r="F69" s="122" t="e">
        <f t="shared" si="14"/>
        <v>#DIV/0!</v>
      </c>
      <c r="G69" s="123" t="e">
        <f t="shared" si="15"/>
        <v>#DIV/0!</v>
      </c>
      <c r="H69" s="99" t="e">
        <f t="shared" si="16"/>
        <v>#DIV/0!</v>
      </c>
      <c r="I69" s="99" t="e">
        <f t="shared" si="17"/>
        <v>#DIV/0!</v>
      </c>
      <c r="J69" s="99" t="e">
        <f t="shared" si="18"/>
        <v>#DIV/0!</v>
      </c>
      <c r="K69" s="99" t="e">
        <f t="shared" si="19"/>
        <v>#DIV/0!</v>
      </c>
      <c r="L69" s="99" t="e">
        <f t="shared" si="20"/>
        <v>#DIV/0!</v>
      </c>
      <c r="M69" s="56"/>
      <c r="V69" s="56"/>
      <c r="W69" s="221">
        <v>6.727171322029717</v>
      </c>
      <c r="X69" s="89" t="e">
        <f>IF(W69&lt;$H$2,0,Sieving!D63*100/('Sample Data'!$D$25+Sieving!$D$68))</f>
        <v>#DIV/0!</v>
      </c>
      <c r="Y69" s="89">
        <f t="shared" si="7"/>
        <v>0</v>
      </c>
      <c r="Z69" s="89" t="e">
        <f>IF(W69&lt;$H$3,0,Sieving!D63*100/('Sample Data'!$D$25+Sieving!$D$68))</f>
        <v>#DIV/0!</v>
      </c>
      <c r="AA69" s="89">
        <f t="shared" si="8"/>
        <v>0</v>
      </c>
      <c r="AB69" s="89" t="e">
        <f>IF(W69&lt;$H$4,0,Sieving!D63*100/('Sample Data'!$D$25+Sieving!$D$68))</f>
        <v>#DIV/0!</v>
      </c>
      <c r="AC69" s="89">
        <f t="shared" si="9"/>
        <v>0</v>
      </c>
      <c r="AD69" s="89" t="e">
        <f>IF(W69&lt;$H$5,0,Sieving!D63*100/('Sample Data'!$D$25+Sieving!$D$68))</f>
        <v>#DIV/0!</v>
      </c>
      <c r="AE69" s="89">
        <f t="shared" si="10"/>
        <v>0</v>
      </c>
      <c r="AF69" s="89" t="e">
        <f>IF($W69&lt;$H$6,0,Sieving!D63*100/('Sample Data'!$D$25+Sieving!$D$68))</f>
        <v>#DIV/0!</v>
      </c>
      <c r="AG69" s="89">
        <f t="shared" si="11"/>
        <v>0</v>
      </c>
      <c r="AH69" s="89" t="e">
        <f>IF($W69&lt;$H$7,0,Sieving!D63*100/('Sample Data'!$D$25+Sieving!$D$68))</f>
        <v>#DIV/0!</v>
      </c>
      <c r="AI69" s="89">
        <f t="shared" si="12"/>
        <v>0</v>
      </c>
      <c r="AJ69" s="89" t="e">
        <f>IF($W69&lt;$H$8,0,Sieving!D63*100/('Sample Data'!$D$25+Sieving!$D$68))</f>
        <v>#DIV/0!</v>
      </c>
      <c r="AK69" s="237">
        <f t="shared" si="13"/>
        <v>0</v>
      </c>
    </row>
    <row r="70" spans="1:37" ht="18" customHeight="1">
      <c r="A70" s="52" t="s">
        <v>144</v>
      </c>
      <c r="B70" s="321"/>
      <c r="C70" s="292">
        <v>-3</v>
      </c>
      <c r="D70" s="290" t="e">
        <f>IF(W70&lt;$D$2,0,Sieving!H64)</f>
        <v>#DIV/0!</v>
      </c>
      <c r="E70" s="234"/>
      <c r="F70" s="122" t="e">
        <f t="shared" si="14"/>
        <v>#DIV/0!</v>
      </c>
      <c r="G70" s="123" t="e">
        <f t="shared" si="15"/>
        <v>#DIV/0!</v>
      </c>
      <c r="H70" s="99" t="e">
        <f t="shared" si="16"/>
        <v>#DIV/0!</v>
      </c>
      <c r="I70" s="99" t="e">
        <f t="shared" si="17"/>
        <v>#DIV/0!</v>
      </c>
      <c r="J70" s="99" t="e">
        <f t="shared" si="18"/>
        <v>#DIV/0!</v>
      </c>
      <c r="K70" s="99" t="e">
        <f t="shared" si="19"/>
        <v>#DIV/0!</v>
      </c>
      <c r="L70" s="99" t="e">
        <f t="shared" si="20"/>
        <v>#DIV/0!</v>
      </c>
      <c r="M70" s="56"/>
      <c r="V70" s="56"/>
      <c r="W70" s="221">
        <v>8</v>
      </c>
      <c r="X70" s="89" t="e">
        <f>IF(W70&lt;$H$2,0,Sieving!D64*100/('Sample Data'!$D$25+Sieving!$D$68))</f>
        <v>#DIV/0!</v>
      </c>
      <c r="Y70" s="89">
        <f t="shared" si="7"/>
        <v>0</v>
      </c>
      <c r="Z70" s="89" t="e">
        <f>IF(W70&lt;$H$3,0,Sieving!D64*100/('Sample Data'!$D$25+Sieving!$D$68))</f>
        <v>#DIV/0!</v>
      </c>
      <c r="AA70" s="89">
        <f t="shared" si="8"/>
        <v>0</v>
      </c>
      <c r="AB70" s="89" t="e">
        <f>IF(W70&lt;$H$4,0,Sieving!D64*100/('Sample Data'!$D$25+Sieving!$D$68))</f>
        <v>#DIV/0!</v>
      </c>
      <c r="AC70" s="89">
        <f t="shared" si="9"/>
        <v>0</v>
      </c>
      <c r="AD70" s="89" t="e">
        <f>IF(W70&lt;$H$5,0,Sieving!D64*100/('Sample Data'!$D$25+Sieving!$D$68))</f>
        <v>#DIV/0!</v>
      </c>
      <c r="AE70" s="89">
        <f t="shared" si="10"/>
        <v>0</v>
      </c>
      <c r="AF70" s="89" t="e">
        <f>IF($W70&lt;$H$6,0,Sieving!D64*100/('Sample Data'!$D$25+Sieving!$D$68))</f>
        <v>#DIV/0!</v>
      </c>
      <c r="AG70" s="89">
        <f t="shared" si="11"/>
        <v>0</v>
      </c>
      <c r="AH70" s="89" t="e">
        <f>IF($W70&lt;$H$7,0,Sieving!D64*100/('Sample Data'!$D$25+Sieving!$D$68))</f>
        <v>#DIV/0!</v>
      </c>
      <c r="AI70" s="89">
        <f t="shared" si="12"/>
        <v>0</v>
      </c>
      <c r="AJ70" s="89" t="e">
        <f>IF($W70&lt;$H$8,0,Sieving!D64*100/('Sample Data'!$D$25+Sieving!$D$68))</f>
        <v>#DIV/0!</v>
      </c>
      <c r="AK70" s="237">
        <f t="shared" si="13"/>
        <v>0</v>
      </c>
    </row>
    <row r="71" spans="1:37" ht="18" customHeight="1">
      <c r="A71" s="52" t="s">
        <v>143</v>
      </c>
      <c r="B71" s="321"/>
      <c r="C71" s="292">
        <v>-3.25</v>
      </c>
      <c r="D71" s="290" t="e">
        <f>IF(W71&lt;$D$2,0,Sieving!H65)</f>
        <v>#DIV/0!</v>
      </c>
      <c r="E71" s="234"/>
      <c r="F71" s="122" t="e">
        <f t="shared" si="14"/>
        <v>#DIV/0!</v>
      </c>
      <c r="G71" s="123" t="e">
        <f t="shared" si="15"/>
        <v>#DIV/0!</v>
      </c>
      <c r="H71" s="99" t="e">
        <f t="shared" si="16"/>
        <v>#DIV/0!</v>
      </c>
      <c r="I71" s="99" t="e">
        <f t="shared" si="17"/>
        <v>#DIV/0!</v>
      </c>
      <c r="J71" s="99" t="e">
        <f t="shared" si="18"/>
        <v>#DIV/0!</v>
      </c>
      <c r="K71" s="99" t="e">
        <f t="shared" si="19"/>
        <v>#DIV/0!</v>
      </c>
      <c r="L71" s="99" t="e">
        <f t="shared" si="20"/>
        <v>#DIV/0!</v>
      </c>
      <c r="M71" s="56"/>
      <c r="V71" s="56"/>
      <c r="W71" s="221">
        <v>9.513656920021766</v>
      </c>
      <c r="X71" s="89" t="e">
        <f>IF(W71&lt;$H$2,0,Sieving!D65*100/('Sample Data'!$D$25+Sieving!$D$68))</f>
        <v>#DIV/0!</v>
      </c>
      <c r="Y71" s="89">
        <f t="shared" si="7"/>
        <v>0</v>
      </c>
      <c r="Z71" s="89" t="e">
        <f>IF(W71&lt;$H$3,0,Sieving!D65*100/('Sample Data'!$D$25+Sieving!$D$68))</f>
        <v>#DIV/0!</v>
      </c>
      <c r="AA71" s="89">
        <f t="shared" si="8"/>
        <v>0</v>
      </c>
      <c r="AB71" s="89" t="e">
        <f>IF(W71&lt;$H$4,0,Sieving!D65*100/('Sample Data'!$D$25+Sieving!$D$68))</f>
        <v>#DIV/0!</v>
      </c>
      <c r="AC71" s="89">
        <f t="shared" si="9"/>
        <v>0</v>
      </c>
      <c r="AD71" s="89" t="e">
        <f>IF(W71&lt;$H$5,0,Sieving!D65*100/('Sample Data'!$D$25+Sieving!$D$68))</f>
        <v>#DIV/0!</v>
      </c>
      <c r="AE71" s="89">
        <f t="shared" si="10"/>
        <v>0</v>
      </c>
      <c r="AF71" s="89" t="e">
        <f>IF($W71&lt;$H$6,0,Sieving!D65*100/('Sample Data'!$D$25+Sieving!$D$68))</f>
        <v>#DIV/0!</v>
      </c>
      <c r="AG71" s="89">
        <f t="shared" si="11"/>
        <v>0</v>
      </c>
      <c r="AH71" s="89" t="e">
        <f>IF($W71&lt;$H$7,0,Sieving!D65*100/('Sample Data'!$D$25+Sieving!$D$68))</f>
        <v>#DIV/0!</v>
      </c>
      <c r="AI71" s="89">
        <f t="shared" si="12"/>
        <v>0</v>
      </c>
      <c r="AJ71" s="89" t="e">
        <f>IF($W71&lt;$H$8,0,Sieving!D65*100/('Sample Data'!$D$25+Sieving!$D$68))</f>
        <v>#DIV/0!</v>
      </c>
      <c r="AK71" s="237">
        <f t="shared" si="13"/>
        <v>0</v>
      </c>
    </row>
    <row r="72" spans="1:37" ht="18" customHeight="1">
      <c r="A72" s="52" t="s">
        <v>142</v>
      </c>
      <c r="B72" s="321"/>
      <c r="C72" s="292">
        <v>-3.5</v>
      </c>
      <c r="D72" s="290" t="e">
        <f>IF(W72&lt;$D$2,0,Sieving!H66)</f>
        <v>#DIV/0!</v>
      </c>
      <c r="E72" s="234"/>
      <c r="F72" s="122" t="e">
        <f t="shared" si="14"/>
        <v>#DIV/0!</v>
      </c>
      <c r="G72" s="123" t="e">
        <f t="shared" si="15"/>
        <v>#DIV/0!</v>
      </c>
      <c r="H72" s="99" t="e">
        <f t="shared" si="16"/>
        <v>#DIV/0!</v>
      </c>
      <c r="I72" s="99" t="e">
        <f t="shared" si="17"/>
        <v>#DIV/0!</v>
      </c>
      <c r="J72" s="99" t="e">
        <f t="shared" si="18"/>
        <v>#DIV/0!</v>
      </c>
      <c r="K72" s="99" t="e">
        <f t="shared" si="19"/>
        <v>#DIV/0!</v>
      </c>
      <c r="L72" s="99" t="e">
        <f t="shared" si="20"/>
        <v>#DIV/0!</v>
      </c>
      <c r="M72" s="56"/>
      <c r="V72" s="56"/>
      <c r="W72" s="221">
        <v>11.31370849898476</v>
      </c>
      <c r="X72" s="89" t="e">
        <f>IF(W72&lt;$H$2,0,Sieving!D66*100/('Sample Data'!$D$25+Sieving!$D$68))</f>
        <v>#DIV/0!</v>
      </c>
      <c r="Y72" s="89">
        <f t="shared" si="7"/>
        <v>0</v>
      </c>
      <c r="Z72" s="89" t="e">
        <f>IF(W72&lt;$H$3,0,Sieving!D66*100/('Sample Data'!$D$25+Sieving!$D$68))</f>
        <v>#DIV/0!</v>
      </c>
      <c r="AA72" s="89">
        <f t="shared" si="8"/>
        <v>0</v>
      </c>
      <c r="AB72" s="89" t="e">
        <f>IF(W72&lt;$H$4,0,Sieving!D66*100/('Sample Data'!$D$25+Sieving!$D$68))</f>
        <v>#DIV/0!</v>
      </c>
      <c r="AC72" s="89">
        <f t="shared" si="9"/>
        <v>0</v>
      </c>
      <c r="AD72" s="89" t="e">
        <f>IF(W72&lt;$H$5,0,Sieving!D66*100/('Sample Data'!$D$25+Sieving!$D$68))</f>
        <v>#DIV/0!</v>
      </c>
      <c r="AE72" s="89">
        <f t="shared" si="10"/>
        <v>0</v>
      </c>
      <c r="AF72" s="89" t="e">
        <f>IF($W72&lt;$H$6,0,Sieving!D66*100/('Sample Data'!$D$25+Sieving!$D$68))</f>
        <v>#DIV/0!</v>
      </c>
      <c r="AG72" s="89">
        <f t="shared" si="11"/>
        <v>0</v>
      </c>
      <c r="AH72" s="89" t="e">
        <f>IF($W72&lt;$H$7,0,Sieving!D66*100/('Sample Data'!$D$25+Sieving!$D$68))</f>
        <v>#DIV/0!</v>
      </c>
      <c r="AI72" s="89">
        <f t="shared" si="12"/>
        <v>0</v>
      </c>
      <c r="AJ72" s="89" t="e">
        <f>IF($W72&lt;$H$8,0,Sieving!D66*100/('Sample Data'!$D$25+Sieving!$D$68))</f>
        <v>#DIV/0!</v>
      </c>
      <c r="AK72" s="237">
        <f t="shared" si="13"/>
        <v>0</v>
      </c>
    </row>
    <row r="73" spans="1:37" ht="18" customHeight="1" thickBot="1">
      <c r="A73" s="235" t="s">
        <v>141</v>
      </c>
      <c r="B73" s="322"/>
      <c r="C73" s="293">
        <v>-3.75</v>
      </c>
      <c r="D73" s="290" t="e">
        <f>IF(W73&lt;$D$2,0,Sieving!H67)</f>
        <v>#DIV/0!</v>
      </c>
      <c r="E73" s="236"/>
      <c r="F73" s="122" t="e">
        <f t="shared" si="14"/>
        <v>#DIV/0!</v>
      </c>
      <c r="G73" s="123" t="e">
        <f t="shared" si="15"/>
        <v>#DIV/0!</v>
      </c>
      <c r="H73" s="99" t="e">
        <f t="shared" si="16"/>
        <v>#DIV/0!</v>
      </c>
      <c r="I73" s="99" t="e">
        <f t="shared" si="17"/>
        <v>#DIV/0!</v>
      </c>
      <c r="J73" s="99" t="e">
        <f t="shared" si="18"/>
        <v>#DIV/0!</v>
      </c>
      <c r="K73" s="99" t="e">
        <f t="shared" si="19"/>
        <v>#DIV/0!</v>
      </c>
      <c r="L73" s="99" t="e">
        <f t="shared" si="20"/>
        <v>#DIV/0!</v>
      </c>
      <c r="M73" s="56"/>
      <c r="V73" s="56"/>
      <c r="W73" s="221">
        <v>13.454342644059432</v>
      </c>
      <c r="X73" s="89" t="e">
        <f>IF(W73&lt;$H$2,0,Sieving!D67*100/('Sample Data'!$D$25+Sieving!$D$68))</f>
        <v>#DIV/0!</v>
      </c>
      <c r="Y73" s="89">
        <f t="shared" si="7"/>
        <v>0</v>
      </c>
      <c r="Z73" s="89" t="e">
        <f>IF(W73&lt;$H$3,0,Sieving!D67*100/('Sample Data'!$D$25+Sieving!$D$68))</f>
        <v>#DIV/0!</v>
      </c>
      <c r="AA73" s="89">
        <f t="shared" si="8"/>
        <v>0</v>
      </c>
      <c r="AB73" s="89" t="e">
        <f>IF(W73&lt;$H$4,0,Sieving!D67*100/('Sample Data'!$D$25+Sieving!$D$68))</f>
        <v>#DIV/0!</v>
      </c>
      <c r="AC73" s="89">
        <f t="shared" si="9"/>
        <v>0</v>
      </c>
      <c r="AD73" s="89" t="e">
        <f>IF(W73&lt;$H$5,0,Sieving!D67*100/('Sample Data'!$D$25+Sieving!$D$68))</f>
        <v>#DIV/0!</v>
      </c>
      <c r="AE73" s="89">
        <f t="shared" si="10"/>
        <v>0</v>
      </c>
      <c r="AF73" s="89" t="e">
        <f>IF($W73&lt;$H$6,0,Sieving!D67*100/('Sample Data'!$D$25+Sieving!$D$68))</f>
        <v>#DIV/0!</v>
      </c>
      <c r="AG73" s="89">
        <f t="shared" si="11"/>
        <v>0</v>
      </c>
      <c r="AH73" s="89" t="e">
        <f>IF($W73&lt;$H$7,0,Sieving!D67*100/('Sample Data'!$D$25+Sieving!$D$68))</f>
        <v>#DIV/0!</v>
      </c>
      <c r="AI73" s="89">
        <f t="shared" si="12"/>
        <v>0</v>
      </c>
      <c r="AJ73" s="89" t="e">
        <f>IF($W73&lt;$H$8,0,Sieving!D67*100/('Sample Data'!$D$25+Sieving!$D$68))</f>
        <v>#DIV/0!</v>
      </c>
      <c r="AK73" s="237">
        <f t="shared" si="13"/>
        <v>0</v>
      </c>
    </row>
    <row r="74" spans="3:37" ht="50.25" customHeight="1" thickBot="1">
      <c r="C74" s="274" t="s">
        <v>36</v>
      </c>
      <c r="D74" s="275" t="e">
        <f>SUM(D37:D73)</f>
        <v>#DIV/0!</v>
      </c>
      <c r="E74" s="275" t="e">
        <f>SUM(E14:E73)</f>
        <v>#DIV/0!</v>
      </c>
      <c r="F74" s="276" t="e">
        <f aca="true" t="shared" si="21" ref="F74:L74">SUM(F14:F73)</f>
        <v>#DIV/0!</v>
      </c>
      <c r="G74" s="277" t="e">
        <f>SUM(G14:G73)</f>
        <v>#DIV/0!</v>
      </c>
      <c r="H74" s="277" t="e">
        <f t="shared" si="21"/>
        <v>#DIV/0!</v>
      </c>
      <c r="I74" s="277" t="e">
        <f t="shared" si="21"/>
        <v>#DIV/0!</v>
      </c>
      <c r="J74" s="277" t="e">
        <f t="shared" si="21"/>
        <v>#DIV/0!</v>
      </c>
      <c r="K74" s="277" t="e">
        <f t="shared" si="21"/>
        <v>#DIV/0!</v>
      </c>
      <c r="L74" s="277" t="e">
        <f t="shared" si="21"/>
        <v>#DIV/0!</v>
      </c>
      <c r="M74" s="79"/>
      <c r="V74" s="79"/>
      <c r="W74" s="278" t="s">
        <v>6</v>
      </c>
      <c r="X74" s="279" t="e">
        <f aca="true" t="shared" si="22" ref="X74:AK74">SUM(X14:X73)</f>
        <v>#DIV/0!</v>
      </c>
      <c r="Y74" s="279" t="e">
        <f t="shared" si="22"/>
        <v>#DIV/0!</v>
      </c>
      <c r="Z74" s="279" t="e">
        <f t="shared" si="22"/>
        <v>#DIV/0!</v>
      </c>
      <c r="AA74" s="279" t="e">
        <f t="shared" si="22"/>
        <v>#DIV/0!</v>
      </c>
      <c r="AB74" s="279" t="e">
        <f t="shared" si="22"/>
        <v>#DIV/0!</v>
      </c>
      <c r="AC74" s="279" t="e">
        <f t="shared" si="22"/>
        <v>#DIV/0!</v>
      </c>
      <c r="AD74" s="279" t="e">
        <f t="shared" si="22"/>
        <v>#DIV/0!</v>
      </c>
      <c r="AE74" s="279" t="e">
        <f t="shared" si="22"/>
        <v>#DIV/0!</v>
      </c>
      <c r="AF74" s="279" t="e">
        <f t="shared" si="22"/>
        <v>#DIV/0!</v>
      </c>
      <c r="AG74" s="279" t="e">
        <f t="shared" si="22"/>
        <v>#DIV/0!</v>
      </c>
      <c r="AH74" s="279" t="e">
        <f t="shared" si="22"/>
        <v>#DIV/0!</v>
      </c>
      <c r="AI74" s="279" t="e">
        <f t="shared" si="22"/>
        <v>#DIV/0!</v>
      </c>
      <c r="AJ74" s="279" t="e">
        <f t="shared" si="22"/>
        <v>#DIV/0!</v>
      </c>
      <c r="AK74" s="280" t="e">
        <f t="shared" si="22"/>
        <v>#DIV/0!</v>
      </c>
    </row>
    <row r="75" spans="3:37" ht="20.25" customHeight="1">
      <c r="C75"/>
      <c r="D75"/>
      <c r="E75"/>
      <c r="F75"/>
      <c r="G75"/>
      <c r="H75"/>
      <c r="I75"/>
      <c r="J75"/>
      <c r="L75"/>
      <c r="M75" s="79"/>
      <c r="V75" s="79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3:22" ht="6" customHeight="1">
      <c r="C76" s="78"/>
      <c r="D76" s="79"/>
      <c r="E76" s="79"/>
      <c r="F76" s="80"/>
      <c r="G76" s="81"/>
      <c r="H76" s="81"/>
      <c r="I76" s="81"/>
      <c r="J76" s="81"/>
      <c r="K76" s="79"/>
      <c r="L76"/>
      <c r="M76" s="93"/>
      <c r="V76" s="93"/>
    </row>
    <row r="77" spans="1:27" ht="15.75" customHeight="1">
      <c r="A77" s="8"/>
      <c r="B77" s="9"/>
      <c r="C77" s="121"/>
      <c r="D77" s="58"/>
      <c r="E77" s="58"/>
      <c r="F77" s="10"/>
      <c r="G77" s="70"/>
      <c r="H77" s="70"/>
      <c r="I77" s="70"/>
      <c r="J77" s="70"/>
      <c r="K77" s="9"/>
      <c r="L77"/>
      <c r="M77" s="93"/>
      <c r="V77" s="93"/>
      <c r="AA77" s="88"/>
    </row>
    <row r="78" spans="1:10" ht="22.5" customHeight="1" hidden="1">
      <c r="A78" s="465" t="s">
        <v>15</v>
      </c>
      <c r="B78" s="466"/>
      <c r="C78" s="71"/>
      <c r="D78" s="71"/>
      <c r="E78" s="71"/>
      <c r="F78" s="45"/>
      <c r="G78" s="71"/>
      <c r="H78" s="71"/>
      <c r="I78" s="71"/>
      <c r="J78" s="9"/>
    </row>
    <row r="79" spans="1:40" s="43" customFormat="1" ht="18" customHeight="1" hidden="1">
      <c r="A79" s="72" t="s">
        <v>12</v>
      </c>
      <c r="B79" s="76" t="e">
        <f>Sieving!#REF!</f>
        <v>#REF!</v>
      </c>
      <c r="C79" s="75" t="e">
        <f>Sieving!#REF!</f>
        <v>#REF!</v>
      </c>
      <c r="D79" s="73"/>
      <c r="E79" s="73"/>
      <c r="F79" s="37"/>
      <c r="G79" s="77"/>
      <c r="H79" s="77"/>
      <c r="I79" s="77"/>
      <c r="J79" s="45"/>
      <c r="K79" s="93"/>
      <c r="AN79"/>
    </row>
    <row r="80" spans="1:40" s="43" customFormat="1" ht="18" customHeight="1" hidden="1">
      <c r="A80" s="72" t="s">
        <v>13</v>
      </c>
      <c r="B80" s="76" t="e">
        <f>Sieving!#REF!</f>
        <v>#REF!</v>
      </c>
      <c r="C80" s="75" t="e">
        <f>Sieving!#REF!</f>
        <v>#REF!</v>
      </c>
      <c r="D80" s="74"/>
      <c r="E80" s="74"/>
      <c r="F80" s="37"/>
      <c r="G80" s="77"/>
      <c r="H80" s="77"/>
      <c r="I80" s="77"/>
      <c r="J80" s="45"/>
      <c r="K80" s="93"/>
      <c r="AN80"/>
    </row>
    <row r="81" spans="1:40" s="94" customFormat="1" ht="23.25" customHeight="1">
      <c r="A81" s="1"/>
      <c r="B81" s="1"/>
      <c r="C81" s="1"/>
      <c r="D81" s="56"/>
      <c r="E81" s="56"/>
      <c r="F81" s="2"/>
      <c r="G81" s="38"/>
      <c r="H81" s="38"/>
      <c r="I81" s="38"/>
      <c r="J81" s="2"/>
      <c r="K81" s="93"/>
      <c r="N81" s="43"/>
      <c r="O81" s="43"/>
      <c r="P81" s="43"/>
      <c r="Q81" s="43"/>
      <c r="R81" s="43"/>
      <c r="S81" s="43"/>
      <c r="T81" s="43"/>
      <c r="U81" s="43"/>
      <c r="AN81"/>
    </row>
    <row r="82" spans="1:40" s="11" customFormat="1" ht="23.25" customHeight="1">
      <c r="A82" s="1"/>
      <c r="B82" s="1"/>
      <c r="C82" s="1"/>
      <c r="D82" s="57"/>
      <c r="E82" s="57"/>
      <c r="F82" s="1"/>
      <c r="G82" s="69"/>
      <c r="H82" s="69"/>
      <c r="I82" s="69"/>
      <c r="J82" s="1"/>
      <c r="K82"/>
      <c r="M82" s="94"/>
      <c r="N82" s="43"/>
      <c r="O82" s="43"/>
      <c r="P82" s="43"/>
      <c r="Q82" s="43"/>
      <c r="R82" s="43"/>
      <c r="S82" s="43"/>
      <c r="T82" s="43"/>
      <c r="U82" s="43"/>
      <c r="V82" s="94"/>
      <c r="AN82"/>
    </row>
  </sheetData>
  <sheetProtection/>
  <mergeCells count="35">
    <mergeCell ref="Z11:Z12"/>
    <mergeCell ref="B11:B13"/>
    <mergeCell ref="C11:C13"/>
    <mergeCell ref="A78:B78"/>
    <mergeCell ref="D11:D13"/>
    <mergeCell ref="AA11:AA12"/>
    <mergeCell ref="J3:L8"/>
    <mergeCell ref="E11:E13"/>
    <mergeCell ref="E5:G8"/>
    <mergeCell ref="Y11:Y12"/>
    <mergeCell ref="Q12:T12"/>
    <mergeCell ref="L11:L12"/>
    <mergeCell ref="F11:F12"/>
    <mergeCell ref="W11:W13"/>
    <mergeCell ref="X11:X12"/>
    <mergeCell ref="A1:L1"/>
    <mergeCell ref="E2:G2"/>
    <mergeCell ref="G11:G12"/>
    <mergeCell ref="H11:H12"/>
    <mergeCell ref="I11:I12"/>
    <mergeCell ref="A2:C2"/>
    <mergeCell ref="A11:A13"/>
    <mergeCell ref="A5:D8"/>
    <mergeCell ref="J11:J12"/>
    <mergeCell ref="K11:K12"/>
    <mergeCell ref="AB11:AB12"/>
    <mergeCell ref="AC11:AC12"/>
    <mergeCell ref="AK11:AK12"/>
    <mergeCell ref="AH11:AH12"/>
    <mergeCell ref="AI11:AI12"/>
    <mergeCell ref="AJ11:AJ12"/>
    <mergeCell ref="AF11:AF12"/>
    <mergeCell ref="AG11:AG12"/>
    <mergeCell ref="AD11:AD12"/>
    <mergeCell ref="AE11:AE12"/>
  </mergeCells>
  <printOptions horizontalCentered="1" verticalCentered="1"/>
  <pageMargins left="0.7874015748031497" right="0.7874015748031497" top="0.7874015748031497" bottom="0.7874015748031497" header="0" footer="0"/>
  <pageSetup errors="blank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I83"/>
  <sheetViews>
    <sheetView zoomScale="75" zoomScaleNormal="75" zoomScalePageLayoutView="0" workbookViewId="0" topLeftCell="A1">
      <selection activeCell="D15" sqref="D15"/>
    </sheetView>
  </sheetViews>
  <sheetFormatPr defaultColWidth="9.140625" defaultRowHeight="18" customHeight="1"/>
  <cols>
    <col min="1" max="1" width="15.57421875" style="313" customWidth="1"/>
    <col min="2" max="2" width="15.57421875" style="1" hidden="1" customWidth="1"/>
    <col min="3" max="3" width="13.7109375" style="247" customWidth="1"/>
    <col min="4" max="4" width="13.7109375" style="57" customWidth="1"/>
    <col min="5" max="5" width="13.421875" style="57" customWidth="1"/>
    <col min="6" max="6" width="13.28125" style="1" customWidth="1"/>
    <col min="7" max="9" width="13.28125" style="69" customWidth="1"/>
    <col min="10" max="10" width="13.28125" style="1" customWidth="1"/>
    <col min="11" max="11" width="13.28125" style="0" customWidth="1"/>
    <col min="12" max="12" width="14.140625" style="40" customWidth="1"/>
    <col min="13" max="39" width="0" style="40" hidden="1" customWidth="1"/>
    <col min="40" max="40" width="9.421875" style="40" hidden="1" customWidth="1"/>
    <col min="41" max="42" width="0" style="40" hidden="1" customWidth="1"/>
    <col min="43" max="46" width="11.00390625" style="40" hidden="1" customWidth="1"/>
    <col min="47" max="48" width="11.140625" style="40" hidden="1" customWidth="1"/>
    <col min="49" max="50" width="11.00390625" style="40" hidden="1" customWidth="1"/>
    <col min="51" max="52" width="2.140625" style="40" customWidth="1"/>
    <col min="53" max="53" width="13.28125" style="1" customWidth="1"/>
    <col min="54" max="56" width="13.28125" style="69" customWidth="1"/>
    <col min="57" max="57" width="13.28125" style="1" customWidth="1"/>
    <col min="58" max="58" width="13.28125" style="0" customWidth="1"/>
    <col min="59" max="61" width="14.140625" style="40" customWidth="1"/>
    <col min="62" max="16384" width="9.140625" style="40" customWidth="1"/>
  </cols>
  <sheetData>
    <row r="1" spans="1:61" ht="27" customHeight="1" thickBot="1">
      <c r="A1" s="47"/>
      <c r="B1" s="47"/>
      <c r="C1" s="332" t="s">
        <v>72</v>
      </c>
      <c r="D1" s="333"/>
      <c r="E1" s="333"/>
      <c r="F1" s="333"/>
      <c r="G1" s="333"/>
      <c r="H1" s="333"/>
      <c r="I1" s="333"/>
      <c r="J1" s="333"/>
      <c r="K1" s="333"/>
      <c r="L1" s="358"/>
      <c r="M1" s="332" t="s">
        <v>47</v>
      </c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58"/>
      <c r="BA1" s="332" t="s">
        <v>61</v>
      </c>
      <c r="BB1" s="333"/>
      <c r="BC1" s="333"/>
      <c r="BD1" s="333"/>
      <c r="BE1" s="333"/>
      <c r="BF1" s="333"/>
      <c r="BG1" s="333"/>
      <c r="BH1" s="333"/>
      <c r="BI1" s="358"/>
    </row>
    <row r="2" spans="1:61" s="43" customFormat="1" ht="4.5" customHeight="1">
      <c r="A2" s="42"/>
      <c r="B2" s="42"/>
      <c r="C2" s="295"/>
      <c r="D2" s="242"/>
      <c r="E2" s="243"/>
      <c r="F2" s="42"/>
      <c r="G2" s="67"/>
      <c r="H2" s="67"/>
      <c r="I2" s="67"/>
      <c r="J2" s="42"/>
      <c r="K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BA2" s="42"/>
      <c r="BB2" s="67"/>
      <c r="BC2" s="67"/>
      <c r="BD2" s="67"/>
      <c r="BE2" s="42"/>
      <c r="BF2"/>
      <c r="BG2" s="41"/>
      <c r="BH2" s="41"/>
      <c r="BI2" s="41"/>
    </row>
    <row r="3" spans="1:57" ht="3" customHeight="1" thickBot="1">
      <c r="A3" s="78"/>
      <c r="B3" s="62"/>
      <c r="C3" s="62"/>
      <c r="D3" s="64"/>
      <c r="E3" s="244"/>
      <c r="F3" s="63"/>
      <c r="G3" s="68"/>
      <c r="H3" s="68"/>
      <c r="I3" s="68"/>
      <c r="J3" s="62"/>
      <c r="BA3" s="63"/>
      <c r="BB3" s="68"/>
      <c r="BC3" s="68"/>
      <c r="BD3" s="68"/>
      <c r="BE3" s="62"/>
    </row>
    <row r="4" spans="1:61" ht="18" customHeight="1">
      <c r="A4" s="269" t="s">
        <v>29</v>
      </c>
      <c r="B4" s="273" t="s">
        <v>29</v>
      </c>
      <c r="C4" s="397" t="s">
        <v>19</v>
      </c>
      <c r="D4" s="483" t="s">
        <v>34</v>
      </c>
      <c r="E4" s="488" t="s">
        <v>35</v>
      </c>
      <c r="F4" s="468" t="s">
        <v>45</v>
      </c>
      <c r="G4" s="391" t="s">
        <v>45</v>
      </c>
      <c r="H4" s="391" t="s">
        <v>45</v>
      </c>
      <c r="I4" s="391" t="s">
        <v>45</v>
      </c>
      <c r="J4" s="391" t="s">
        <v>45</v>
      </c>
      <c r="K4" s="391" t="s">
        <v>45</v>
      </c>
      <c r="L4" s="391" t="s">
        <v>64</v>
      </c>
      <c r="M4" s="397" t="s">
        <v>2</v>
      </c>
      <c r="N4" s="467"/>
      <c r="O4" s="467"/>
      <c r="P4" s="467"/>
      <c r="Q4" s="467"/>
      <c r="R4" s="467"/>
      <c r="S4" s="468"/>
      <c r="T4" s="397" t="s">
        <v>3</v>
      </c>
      <c r="U4" s="467"/>
      <c r="V4" s="467"/>
      <c r="W4" s="467"/>
      <c r="X4" s="467"/>
      <c r="Y4" s="467"/>
      <c r="Z4" s="468"/>
      <c r="AA4" s="397" t="s">
        <v>4</v>
      </c>
      <c r="AB4" s="467"/>
      <c r="AC4" s="467"/>
      <c r="AD4" s="467"/>
      <c r="AE4" s="467"/>
      <c r="AF4" s="467"/>
      <c r="AG4" s="468"/>
      <c r="AH4" s="397" t="s">
        <v>5</v>
      </c>
      <c r="AI4" s="467"/>
      <c r="AJ4" s="467"/>
      <c r="AK4" s="467"/>
      <c r="AL4" s="467"/>
      <c r="AM4" s="467"/>
      <c r="AN4" s="468"/>
      <c r="BA4" s="500" t="s">
        <v>45</v>
      </c>
      <c r="BB4" s="391" t="s">
        <v>45</v>
      </c>
      <c r="BC4" s="391" t="s">
        <v>45</v>
      </c>
      <c r="BD4" s="391" t="s">
        <v>45</v>
      </c>
      <c r="BE4" s="391" t="s">
        <v>45</v>
      </c>
      <c r="BF4" s="391" t="s">
        <v>45</v>
      </c>
      <c r="BG4" s="391" t="s">
        <v>65</v>
      </c>
      <c r="BH4" s="391" t="s">
        <v>73</v>
      </c>
      <c r="BI4" s="391" t="s">
        <v>74</v>
      </c>
    </row>
    <row r="5" spans="1:61" ht="16.5" customHeight="1">
      <c r="A5" s="269"/>
      <c r="B5" s="269"/>
      <c r="C5" s="491"/>
      <c r="D5" s="484"/>
      <c r="E5" s="489"/>
      <c r="F5" s="471"/>
      <c r="G5" s="428"/>
      <c r="H5" s="428"/>
      <c r="I5" s="428"/>
      <c r="J5" s="428"/>
      <c r="K5" s="428"/>
      <c r="L5" s="428"/>
      <c r="M5" s="469"/>
      <c r="N5" s="470"/>
      <c r="O5" s="470"/>
      <c r="P5" s="470"/>
      <c r="Q5" s="470"/>
      <c r="R5" s="470"/>
      <c r="S5" s="471"/>
      <c r="T5" s="469"/>
      <c r="U5" s="470"/>
      <c r="V5" s="470"/>
      <c r="W5" s="470"/>
      <c r="X5" s="470"/>
      <c r="Y5" s="470"/>
      <c r="Z5" s="471"/>
      <c r="AA5" s="469"/>
      <c r="AB5" s="470"/>
      <c r="AC5" s="470"/>
      <c r="AD5" s="470"/>
      <c r="AE5" s="470"/>
      <c r="AF5" s="470"/>
      <c r="AG5" s="471"/>
      <c r="AH5" s="469"/>
      <c r="AI5" s="470"/>
      <c r="AJ5" s="470"/>
      <c r="AK5" s="470"/>
      <c r="AL5" s="470"/>
      <c r="AM5" s="470"/>
      <c r="AN5" s="471"/>
      <c r="BA5" s="501"/>
      <c r="BB5" s="428"/>
      <c r="BC5" s="428"/>
      <c r="BD5" s="428"/>
      <c r="BE5" s="428"/>
      <c r="BF5" s="428"/>
      <c r="BG5" s="428"/>
      <c r="BH5" s="428"/>
      <c r="BI5" s="428"/>
    </row>
    <row r="6" spans="1:61" ht="15" customHeight="1" thickBot="1">
      <c r="A6" s="310">
        <v>0.00048</v>
      </c>
      <c r="B6" s="270"/>
      <c r="C6" s="398"/>
      <c r="D6" s="485"/>
      <c r="E6" s="490"/>
      <c r="F6" s="241">
        <f>Combined!F13</f>
        <v>0.03125</v>
      </c>
      <c r="G6" s="102">
        <f>Combined!G13</f>
        <v>0.0625</v>
      </c>
      <c r="H6" s="102">
        <f>Combined!H13</f>
        <v>0.125</v>
      </c>
      <c r="I6" s="102">
        <f>Combined!I13</f>
        <v>0.25</v>
      </c>
      <c r="J6" s="102">
        <f>Combined!J13</f>
        <v>0.5</v>
      </c>
      <c r="K6" s="102">
        <f>Combined!K13</f>
        <v>1</v>
      </c>
      <c r="L6" s="102">
        <f>Combined!L13</f>
        <v>2</v>
      </c>
      <c r="M6" s="150">
        <f aca="true" t="shared" si="0" ref="M6:AN6">F6</f>
        <v>0.03125</v>
      </c>
      <c r="N6" s="150">
        <f t="shared" si="0"/>
        <v>0.0625</v>
      </c>
      <c r="O6" s="150">
        <f t="shared" si="0"/>
        <v>0.125</v>
      </c>
      <c r="P6" s="150">
        <f t="shared" si="0"/>
        <v>0.25</v>
      </c>
      <c r="Q6" s="150">
        <f t="shared" si="0"/>
        <v>0.5</v>
      </c>
      <c r="R6" s="150">
        <f t="shared" si="0"/>
        <v>1</v>
      </c>
      <c r="S6" s="150">
        <f t="shared" si="0"/>
        <v>2</v>
      </c>
      <c r="T6" s="150">
        <f t="shared" si="0"/>
        <v>0.03125</v>
      </c>
      <c r="U6" s="150">
        <f t="shared" si="0"/>
        <v>0.0625</v>
      </c>
      <c r="V6" s="150">
        <f t="shared" si="0"/>
        <v>0.125</v>
      </c>
      <c r="W6" s="150">
        <f t="shared" si="0"/>
        <v>0.25</v>
      </c>
      <c r="X6" s="150">
        <f t="shared" si="0"/>
        <v>0.5</v>
      </c>
      <c r="Y6" s="150">
        <f t="shared" si="0"/>
        <v>1</v>
      </c>
      <c r="Z6" s="150">
        <f t="shared" si="0"/>
        <v>2</v>
      </c>
      <c r="AA6" s="150">
        <f t="shared" si="0"/>
        <v>0.03125</v>
      </c>
      <c r="AB6" s="150">
        <f t="shared" si="0"/>
        <v>0.0625</v>
      </c>
      <c r="AC6" s="150">
        <f t="shared" si="0"/>
        <v>0.125</v>
      </c>
      <c r="AD6" s="150">
        <f t="shared" si="0"/>
        <v>0.25</v>
      </c>
      <c r="AE6" s="150">
        <f t="shared" si="0"/>
        <v>0.5</v>
      </c>
      <c r="AF6" s="150">
        <f t="shared" si="0"/>
        <v>1</v>
      </c>
      <c r="AG6" s="150">
        <f t="shared" si="0"/>
        <v>2</v>
      </c>
      <c r="AH6" s="150">
        <f t="shared" si="0"/>
        <v>0.03125</v>
      </c>
      <c r="AI6" s="150">
        <f t="shared" si="0"/>
        <v>0.0625</v>
      </c>
      <c r="AJ6" s="150">
        <f t="shared" si="0"/>
        <v>0.125</v>
      </c>
      <c r="AK6" s="150">
        <f t="shared" si="0"/>
        <v>0.25</v>
      </c>
      <c r="AL6" s="150">
        <f t="shared" si="0"/>
        <v>0.5</v>
      </c>
      <c r="AM6" s="150">
        <f t="shared" si="0"/>
        <v>1</v>
      </c>
      <c r="AN6" s="150">
        <f t="shared" si="0"/>
        <v>2</v>
      </c>
      <c r="AQ6" s="40" t="s">
        <v>53</v>
      </c>
      <c r="AR6" s="40" t="s">
        <v>54</v>
      </c>
      <c r="AS6" s="40" t="s">
        <v>55</v>
      </c>
      <c r="AT6" s="40" t="s">
        <v>56</v>
      </c>
      <c r="AU6" s="40" t="s">
        <v>57</v>
      </c>
      <c r="AV6" s="40" t="s">
        <v>58</v>
      </c>
      <c r="AW6" s="40" t="s">
        <v>59</v>
      </c>
      <c r="AX6" s="40" t="s">
        <v>60</v>
      </c>
      <c r="BA6" s="246">
        <f>F6</f>
        <v>0.03125</v>
      </c>
      <c r="BB6" s="102">
        <f>G6</f>
        <v>0.0625</v>
      </c>
      <c r="BC6" s="102">
        <f aca="true" t="shared" si="1" ref="BC6:BG7">H6</f>
        <v>0.125</v>
      </c>
      <c r="BD6" s="102">
        <f t="shared" si="1"/>
        <v>0.25</v>
      </c>
      <c r="BE6" s="102">
        <f t="shared" si="1"/>
        <v>0.5</v>
      </c>
      <c r="BF6" s="102">
        <f t="shared" si="1"/>
        <v>1</v>
      </c>
      <c r="BG6" s="102">
        <f t="shared" si="1"/>
        <v>2</v>
      </c>
      <c r="BH6" s="102"/>
      <c r="BI6" s="102"/>
    </row>
    <row r="7" spans="1:61" s="43" customFormat="1" ht="18" customHeight="1">
      <c r="A7" s="311">
        <f>Combined!W15</f>
        <v>0.0005806675366224227</v>
      </c>
      <c r="B7" s="271">
        <f>(A7+A6)/2</f>
        <v>0.0005303337683112113</v>
      </c>
      <c r="C7" s="296">
        <f>(Combined!C14+Combined!C15)/2</f>
        <v>10.875</v>
      </c>
      <c r="D7" s="294"/>
      <c r="E7" s="232" t="e">
        <f>Laser!E8</f>
        <v>#DIV/0!</v>
      </c>
      <c r="F7" s="155" t="e">
        <f>Combined!F14</f>
        <v>#DIV/0!</v>
      </c>
      <c r="G7" s="156" t="e">
        <f>Combined!G14</f>
        <v>#DIV/0!</v>
      </c>
      <c r="H7" s="157" t="e">
        <f>Combined!H14</f>
        <v>#DIV/0!</v>
      </c>
      <c r="I7" s="157" t="e">
        <f>Combined!I14</f>
        <v>#DIV/0!</v>
      </c>
      <c r="J7" s="157" t="e">
        <f>Combined!J14</f>
        <v>#DIV/0!</v>
      </c>
      <c r="K7" s="157" t="e">
        <f>Combined!K14</f>
        <v>#DIV/0!</v>
      </c>
      <c r="L7" s="157" t="e">
        <f>Combined!L14</f>
        <v>#DIV/0!</v>
      </c>
      <c r="M7" s="153" t="e">
        <f aca="true" t="shared" si="2" ref="M7:S7">F7*$C7</f>
        <v>#DIV/0!</v>
      </c>
      <c r="N7" s="239" t="e">
        <f t="shared" si="2"/>
        <v>#DIV/0!</v>
      </c>
      <c r="O7" s="239" t="e">
        <f t="shared" si="2"/>
        <v>#DIV/0!</v>
      </c>
      <c r="P7" s="239" t="e">
        <f t="shared" si="2"/>
        <v>#DIV/0!</v>
      </c>
      <c r="Q7" s="239" t="e">
        <f t="shared" si="2"/>
        <v>#DIV/0!</v>
      </c>
      <c r="R7" s="239" t="e">
        <f t="shared" si="2"/>
        <v>#DIV/0!</v>
      </c>
      <c r="S7" s="239" t="e">
        <f t="shared" si="2"/>
        <v>#DIV/0!</v>
      </c>
      <c r="T7" s="239" t="e">
        <f aca="true" t="shared" si="3" ref="T7:T38">POWER($C7-$M$70,2)*F7</f>
        <v>#DIV/0!</v>
      </c>
      <c r="U7" s="239" t="e">
        <f aca="true" t="shared" si="4" ref="U7:U38">POWER($C7-$N$70,2)*G7</f>
        <v>#DIV/0!</v>
      </c>
      <c r="V7" s="239" t="e">
        <f aca="true" t="shared" si="5" ref="V7:V38">POWER($C7-$O$70,2)*H7</f>
        <v>#DIV/0!</v>
      </c>
      <c r="W7" s="239" t="e">
        <f aca="true" t="shared" si="6" ref="W7:W38">POWER($C7-$P$70,2)*I7</f>
        <v>#DIV/0!</v>
      </c>
      <c r="X7" s="239" t="e">
        <f aca="true" t="shared" si="7" ref="X7:X38">POWER($C7-$Q$70,2)*J7</f>
        <v>#DIV/0!</v>
      </c>
      <c r="Y7" s="239" t="e">
        <f aca="true" t="shared" si="8" ref="Y7:Y38">POWER($C7-$R$70,2)*K7</f>
        <v>#DIV/0!</v>
      </c>
      <c r="Z7" s="239" t="e">
        <f aca="true" t="shared" si="9" ref="Z7:Z38">POWER($C7-$S$70,2)*L7</f>
        <v>#DIV/0!</v>
      </c>
      <c r="AA7" s="239" t="e">
        <f aca="true" t="shared" si="10" ref="AA7:AA38">POWER($C7-$M$70,3)*F7</f>
        <v>#DIV/0!</v>
      </c>
      <c r="AB7" s="239" t="e">
        <f aca="true" t="shared" si="11" ref="AB7:AB38">POWER($C7-$N$70,3)*G7</f>
        <v>#DIV/0!</v>
      </c>
      <c r="AC7" s="239" t="e">
        <f aca="true" t="shared" si="12" ref="AC7:AC38">POWER($C7-$O$70,3)*H7</f>
        <v>#DIV/0!</v>
      </c>
      <c r="AD7" s="239" t="e">
        <f aca="true" t="shared" si="13" ref="AD7:AD38">POWER($C7-$P$70,3)*I7</f>
        <v>#DIV/0!</v>
      </c>
      <c r="AE7" s="239" t="e">
        <f aca="true" t="shared" si="14" ref="AE7:AE38">POWER($C7-$Q$70,3)*J7</f>
        <v>#DIV/0!</v>
      </c>
      <c r="AF7" s="239" t="e">
        <f aca="true" t="shared" si="15" ref="AF7:AF38">POWER($C7-$R$70,3)*K7</f>
        <v>#DIV/0!</v>
      </c>
      <c r="AG7" s="239" t="e">
        <f aca="true" t="shared" si="16" ref="AG7:AG38">POWER($C7-$S$70,3)*L7</f>
        <v>#DIV/0!</v>
      </c>
      <c r="AH7" s="239" t="e">
        <f aca="true" t="shared" si="17" ref="AH7:AH38">POWER($C7-$M$70,4)*F7</f>
        <v>#DIV/0!</v>
      </c>
      <c r="AI7" s="239" t="e">
        <f aca="true" t="shared" si="18" ref="AI7:AI38">POWER($C7-$N$70,4)*G7</f>
        <v>#DIV/0!</v>
      </c>
      <c r="AJ7" s="239" t="e">
        <f aca="true" t="shared" si="19" ref="AJ7:AJ38">POWER($C7-$O$70,4)*H7</f>
        <v>#DIV/0!</v>
      </c>
      <c r="AK7" s="239" t="e">
        <f aca="true" t="shared" si="20" ref="AK7:AK38">POWER($C7-$P$70,4)*I7</f>
        <v>#DIV/0!</v>
      </c>
      <c r="AL7" s="239" t="e">
        <f aca="true" t="shared" si="21" ref="AL7:AL38">POWER($C7-$Q$70,4)*J7</f>
        <v>#DIV/0!</v>
      </c>
      <c r="AM7" s="239" t="e">
        <f aca="true" t="shared" si="22" ref="AM7:AM38">POWER($C7-$R$70,4)*K7</f>
        <v>#DIV/0!</v>
      </c>
      <c r="AN7" s="240" t="e">
        <f aca="true" t="shared" si="23" ref="AN7:AN38">POWER($C7-$S$70,4)*L7</f>
        <v>#DIV/0!</v>
      </c>
      <c r="AQ7" s="40">
        <f>D7*$C7</f>
        <v>0</v>
      </c>
      <c r="AR7" s="40" t="e">
        <f>E7*$C7</f>
        <v>#DIV/0!</v>
      </c>
      <c r="AS7" s="40" t="e">
        <f aca="true" t="shared" si="24" ref="AS7:AS38">POWER($C7-$AQ$68,2)*D7</f>
        <v>#DIV/0!</v>
      </c>
      <c r="AT7" s="40" t="e">
        <f aca="true" t="shared" si="25" ref="AT7:AT38">POWER($C7-$AR$68,2)*E7</f>
        <v>#DIV/0!</v>
      </c>
      <c r="AU7" s="40" t="e">
        <f aca="true" t="shared" si="26" ref="AU7:AU38">POWER($C7-$AQ$68,3)*D7</f>
        <v>#DIV/0!</v>
      </c>
      <c r="AV7" s="40" t="e">
        <f aca="true" t="shared" si="27" ref="AV7:AV38">POWER($C7-$AR$68,3)*E7</f>
        <v>#DIV/0!</v>
      </c>
      <c r="AW7" s="40" t="e">
        <f aca="true" t="shared" si="28" ref="AW7:AW38">POWER($C7-$AQ$68,4)*D7</f>
        <v>#DIV/0!</v>
      </c>
      <c r="AX7" s="40" t="e">
        <f aca="true" t="shared" si="29" ref="AX7:AX38">POWER($C7-$AR$68,4)*E7</f>
        <v>#DIV/0!</v>
      </c>
      <c r="BA7" s="153" t="e">
        <f>F7</f>
        <v>#DIV/0!</v>
      </c>
      <c r="BB7" s="153" t="e">
        <f>G7</f>
        <v>#DIV/0!</v>
      </c>
      <c r="BC7" s="153" t="e">
        <f t="shared" si="1"/>
        <v>#DIV/0!</v>
      </c>
      <c r="BD7" s="153" t="e">
        <f t="shared" si="1"/>
        <v>#DIV/0!</v>
      </c>
      <c r="BE7" s="153" t="e">
        <f t="shared" si="1"/>
        <v>#DIV/0!</v>
      </c>
      <c r="BF7" s="153" t="e">
        <f t="shared" si="1"/>
        <v>#DIV/0!</v>
      </c>
      <c r="BG7" s="153" t="e">
        <f t="shared" si="1"/>
        <v>#DIV/0!</v>
      </c>
      <c r="BH7" s="154"/>
      <c r="BI7" s="154" t="e">
        <f>Laser!E8</f>
        <v>#DIV/0!</v>
      </c>
    </row>
    <row r="8" spans="1:61" ht="18" customHeight="1">
      <c r="A8" s="311">
        <f>Combined!W16</f>
        <v>0.0006905339660024878</v>
      </c>
      <c r="B8" s="271">
        <f aca="true" t="shared" si="30" ref="B8:B66">(A8+A7)/2</f>
        <v>0.0006356007513124552</v>
      </c>
      <c r="C8" s="297">
        <f>(Combined!C15+Combined!C16)/2</f>
        <v>10.625</v>
      </c>
      <c r="D8" s="100"/>
      <c r="E8" s="233" t="e">
        <f>Laser!E9</f>
        <v>#DIV/0!</v>
      </c>
      <c r="F8" s="155" t="e">
        <f>Combined!F15</f>
        <v>#DIV/0!</v>
      </c>
      <c r="G8" s="156" t="e">
        <f>Combined!G15</f>
        <v>#DIV/0!</v>
      </c>
      <c r="H8" s="157" t="e">
        <f>Combined!H15</f>
        <v>#DIV/0!</v>
      </c>
      <c r="I8" s="157" t="e">
        <f>Combined!I15</f>
        <v>#DIV/0!</v>
      </c>
      <c r="J8" s="157" t="e">
        <f>Combined!J15</f>
        <v>#DIV/0!</v>
      </c>
      <c r="K8" s="157" t="e">
        <f>Combined!K15</f>
        <v>#DIV/0!</v>
      </c>
      <c r="L8" s="157" t="e">
        <f>Combined!L15</f>
        <v>#DIV/0!</v>
      </c>
      <c r="M8" s="155" t="e">
        <f aca="true" t="shared" si="31" ref="M8:M64">F8*$C8</f>
        <v>#DIV/0!</v>
      </c>
      <c r="N8" s="238" t="e">
        <f aca="true" t="shared" si="32" ref="N8:N64">G8*$C8</f>
        <v>#DIV/0!</v>
      </c>
      <c r="O8" s="238" t="e">
        <f aca="true" t="shared" si="33" ref="O8:O64">H8*$C8</f>
        <v>#DIV/0!</v>
      </c>
      <c r="P8" s="238" t="e">
        <f aca="true" t="shared" si="34" ref="P8:P64">I8*$C8</f>
        <v>#DIV/0!</v>
      </c>
      <c r="Q8" s="238" t="e">
        <f aca="true" t="shared" si="35" ref="Q8:Q64">J8*$C8</f>
        <v>#DIV/0!</v>
      </c>
      <c r="R8" s="238" t="e">
        <f aca="true" t="shared" si="36" ref="R8:R64">K8*$C8</f>
        <v>#DIV/0!</v>
      </c>
      <c r="S8" s="238" t="e">
        <f aca="true" t="shared" si="37" ref="S8:S64">L8*$C8</f>
        <v>#DIV/0!</v>
      </c>
      <c r="T8" s="238" t="e">
        <f t="shared" si="3"/>
        <v>#DIV/0!</v>
      </c>
      <c r="U8" s="238" t="e">
        <f t="shared" si="4"/>
        <v>#DIV/0!</v>
      </c>
      <c r="V8" s="238" t="e">
        <f t="shared" si="5"/>
        <v>#DIV/0!</v>
      </c>
      <c r="W8" s="238" t="e">
        <f t="shared" si="6"/>
        <v>#DIV/0!</v>
      </c>
      <c r="X8" s="238" t="e">
        <f t="shared" si="7"/>
        <v>#DIV/0!</v>
      </c>
      <c r="Y8" s="238" t="e">
        <f t="shared" si="8"/>
        <v>#DIV/0!</v>
      </c>
      <c r="Z8" s="238" t="e">
        <f t="shared" si="9"/>
        <v>#DIV/0!</v>
      </c>
      <c r="AA8" s="238" t="e">
        <f t="shared" si="10"/>
        <v>#DIV/0!</v>
      </c>
      <c r="AB8" s="238" t="e">
        <f t="shared" si="11"/>
        <v>#DIV/0!</v>
      </c>
      <c r="AC8" s="238" t="e">
        <f t="shared" si="12"/>
        <v>#DIV/0!</v>
      </c>
      <c r="AD8" s="238" t="e">
        <f t="shared" si="13"/>
        <v>#DIV/0!</v>
      </c>
      <c r="AE8" s="238" t="e">
        <f t="shared" si="14"/>
        <v>#DIV/0!</v>
      </c>
      <c r="AF8" s="238" t="e">
        <f t="shared" si="15"/>
        <v>#DIV/0!</v>
      </c>
      <c r="AG8" s="238" t="e">
        <f t="shared" si="16"/>
        <v>#DIV/0!</v>
      </c>
      <c r="AH8" s="238" t="e">
        <f t="shared" si="17"/>
        <v>#DIV/0!</v>
      </c>
      <c r="AI8" s="238" t="e">
        <f t="shared" si="18"/>
        <v>#DIV/0!</v>
      </c>
      <c r="AJ8" s="238" t="e">
        <f t="shared" si="19"/>
        <v>#DIV/0!</v>
      </c>
      <c r="AK8" s="238" t="e">
        <f t="shared" si="20"/>
        <v>#DIV/0!</v>
      </c>
      <c r="AL8" s="238" t="e">
        <f t="shared" si="21"/>
        <v>#DIV/0!</v>
      </c>
      <c r="AM8" s="238" t="e">
        <f t="shared" si="22"/>
        <v>#DIV/0!</v>
      </c>
      <c r="AN8" s="157" t="e">
        <f t="shared" si="23"/>
        <v>#DIV/0!</v>
      </c>
      <c r="AQ8" s="40">
        <f aca="true" t="shared" si="38" ref="AQ8:AQ64">D8*$C8</f>
        <v>0</v>
      </c>
      <c r="AR8" s="40" t="e">
        <f aca="true" t="shared" si="39" ref="AR8:AR64">E8*$C8</f>
        <v>#DIV/0!</v>
      </c>
      <c r="AS8" s="40" t="e">
        <f t="shared" si="24"/>
        <v>#DIV/0!</v>
      </c>
      <c r="AT8" s="40" t="e">
        <f t="shared" si="25"/>
        <v>#DIV/0!</v>
      </c>
      <c r="AU8" s="40" t="e">
        <f t="shared" si="26"/>
        <v>#DIV/0!</v>
      </c>
      <c r="AV8" s="40" t="e">
        <f t="shared" si="27"/>
        <v>#DIV/0!</v>
      </c>
      <c r="AW8" s="40" t="e">
        <f t="shared" si="28"/>
        <v>#DIV/0!</v>
      </c>
      <c r="AX8" s="40" t="e">
        <f t="shared" si="29"/>
        <v>#DIV/0!</v>
      </c>
      <c r="BA8" s="155" t="e">
        <f aca="true" t="shared" si="40" ref="BA8:BG8">BA7+F8</f>
        <v>#DIV/0!</v>
      </c>
      <c r="BB8" s="155" t="e">
        <f t="shared" si="40"/>
        <v>#DIV/0!</v>
      </c>
      <c r="BC8" s="155" t="e">
        <f t="shared" si="40"/>
        <v>#DIV/0!</v>
      </c>
      <c r="BD8" s="155" t="e">
        <f t="shared" si="40"/>
        <v>#DIV/0!</v>
      </c>
      <c r="BE8" s="155" t="e">
        <f t="shared" si="40"/>
        <v>#DIV/0!</v>
      </c>
      <c r="BF8" s="155" t="e">
        <f t="shared" si="40"/>
        <v>#DIV/0!</v>
      </c>
      <c r="BG8" s="156" t="e">
        <f t="shared" si="40"/>
        <v>#DIV/0!</v>
      </c>
      <c r="BH8" s="156"/>
      <c r="BI8" s="156" t="e">
        <f>BI7+Laser!E9</f>
        <v>#DIV/0!</v>
      </c>
    </row>
    <row r="9" spans="1:61" ht="18" customHeight="1">
      <c r="A9" s="311">
        <f>Combined!W17</f>
        <v>0.0008211879055212059</v>
      </c>
      <c r="B9" s="271">
        <f t="shared" si="30"/>
        <v>0.0007558609357618468</v>
      </c>
      <c r="C9" s="297">
        <f>(Combined!C16+Combined!C17)/2</f>
        <v>10.375</v>
      </c>
      <c r="D9" s="100"/>
      <c r="E9" s="233" t="e">
        <f>Laser!E10</f>
        <v>#DIV/0!</v>
      </c>
      <c r="F9" s="155" t="e">
        <f>Combined!F16</f>
        <v>#DIV/0!</v>
      </c>
      <c r="G9" s="156" t="e">
        <f>Combined!G16</f>
        <v>#DIV/0!</v>
      </c>
      <c r="H9" s="157" t="e">
        <f>Combined!H16</f>
        <v>#DIV/0!</v>
      </c>
      <c r="I9" s="157" t="e">
        <f>Combined!I16</f>
        <v>#DIV/0!</v>
      </c>
      <c r="J9" s="157" t="e">
        <f>Combined!J16</f>
        <v>#DIV/0!</v>
      </c>
      <c r="K9" s="157" t="e">
        <f>Combined!K16</f>
        <v>#DIV/0!</v>
      </c>
      <c r="L9" s="157" t="e">
        <f>Combined!L16</f>
        <v>#DIV/0!</v>
      </c>
      <c r="M9" s="155" t="e">
        <f t="shared" si="31"/>
        <v>#DIV/0!</v>
      </c>
      <c r="N9" s="238" t="e">
        <f t="shared" si="32"/>
        <v>#DIV/0!</v>
      </c>
      <c r="O9" s="238" t="e">
        <f t="shared" si="33"/>
        <v>#DIV/0!</v>
      </c>
      <c r="P9" s="238" t="e">
        <f t="shared" si="34"/>
        <v>#DIV/0!</v>
      </c>
      <c r="Q9" s="238" t="e">
        <f t="shared" si="35"/>
        <v>#DIV/0!</v>
      </c>
      <c r="R9" s="238" t="e">
        <f t="shared" si="36"/>
        <v>#DIV/0!</v>
      </c>
      <c r="S9" s="238" t="e">
        <f t="shared" si="37"/>
        <v>#DIV/0!</v>
      </c>
      <c r="T9" s="238" t="e">
        <f t="shared" si="3"/>
        <v>#DIV/0!</v>
      </c>
      <c r="U9" s="238" t="e">
        <f t="shared" si="4"/>
        <v>#DIV/0!</v>
      </c>
      <c r="V9" s="238" t="e">
        <f t="shared" si="5"/>
        <v>#DIV/0!</v>
      </c>
      <c r="W9" s="238" t="e">
        <f t="shared" si="6"/>
        <v>#DIV/0!</v>
      </c>
      <c r="X9" s="238" t="e">
        <f t="shared" si="7"/>
        <v>#DIV/0!</v>
      </c>
      <c r="Y9" s="238" t="e">
        <f t="shared" si="8"/>
        <v>#DIV/0!</v>
      </c>
      <c r="Z9" s="238" t="e">
        <f t="shared" si="9"/>
        <v>#DIV/0!</v>
      </c>
      <c r="AA9" s="238" t="e">
        <f t="shared" si="10"/>
        <v>#DIV/0!</v>
      </c>
      <c r="AB9" s="238" t="e">
        <f t="shared" si="11"/>
        <v>#DIV/0!</v>
      </c>
      <c r="AC9" s="238" t="e">
        <f t="shared" si="12"/>
        <v>#DIV/0!</v>
      </c>
      <c r="AD9" s="238" t="e">
        <f t="shared" si="13"/>
        <v>#DIV/0!</v>
      </c>
      <c r="AE9" s="238" t="e">
        <f t="shared" si="14"/>
        <v>#DIV/0!</v>
      </c>
      <c r="AF9" s="238" t="e">
        <f t="shared" si="15"/>
        <v>#DIV/0!</v>
      </c>
      <c r="AG9" s="238" t="e">
        <f t="shared" si="16"/>
        <v>#DIV/0!</v>
      </c>
      <c r="AH9" s="238" t="e">
        <f t="shared" si="17"/>
        <v>#DIV/0!</v>
      </c>
      <c r="AI9" s="238" t="e">
        <f t="shared" si="18"/>
        <v>#DIV/0!</v>
      </c>
      <c r="AJ9" s="238" t="e">
        <f t="shared" si="19"/>
        <v>#DIV/0!</v>
      </c>
      <c r="AK9" s="238" t="e">
        <f t="shared" si="20"/>
        <v>#DIV/0!</v>
      </c>
      <c r="AL9" s="238" t="e">
        <f t="shared" si="21"/>
        <v>#DIV/0!</v>
      </c>
      <c r="AM9" s="238" t="e">
        <f t="shared" si="22"/>
        <v>#DIV/0!</v>
      </c>
      <c r="AN9" s="157" t="e">
        <f t="shared" si="23"/>
        <v>#DIV/0!</v>
      </c>
      <c r="AQ9" s="40">
        <f t="shared" si="38"/>
        <v>0</v>
      </c>
      <c r="AR9" s="40" t="e">
        <f t="shared" si="39"/>
        <v>#DIV/0!</v>
      </c>
      <c r="AS9" s="40" t="e">
        <f t="shared" si="24"/>
        <v>#DIV/0!</v>
      </c>
      <c r="AT9" s="40" t="e">
        <f t="shared" si="25"/>
        <v>#DIV/0!</v>
      </c>
      <c r="AU9" s="40" t="e">
        <f t="shared" si="26"/>
        <v>#DIV/0!</v>
      </c>
      <c r="AV9" s="40" t="e">
        <f t="shared" si="27"/>
        <v>#DIV/0!</v>
      </c>
      <c r="AW9" s="40" t="e">
        <f t="shared" si="28"/>
        <v>#DIV/0!</v>
      </c>
      <c r="AX9" s="40" t="e">
        <f t="shared" si="29"/>
        <v>#DIV/0!</v>
      </c>
      <c r="BA9" s="155" t="e">
        <f aca="true" t="shared" si="41" ref="BA9:BA64">BA8+F9</f>
        <v>#DIV/0!</v>
      </c>
      <c r="BB9" s="155" t="e">
        <f aca="true" t="shared" si="42" ref="BB9:BB64">BB8+G9</f>
        <v>#DIV/0!</v>
      </c>
      <c r="BC9" s="155" t="e">
        <f aca="true" t="shared" si="43" ref="BC9:BC64">BC8+H9</f>
        <v>#DIV/0!</v>
      </c>
      <c r="BD9" s="155" t="e">
        <f aca="true" t="shared" si="44" ref="BD9:BD64">BD8+I9</f>
        <v>#DIV/0!</v>
      </c>
      <c r="BE9" s="155" t="e">
        <f aca="true" t="shared" si="45" ref="BE9:BE64">BE8+J9</f>
        <v>#DIV/0!</v>
      </c>
      <c r="BF9" s="155" t="e">
        <f aca="true" t="shared" si="46" ref="BF9:BF64">BF8+K9</f>
        <v>#DIV/0!</v>
      </c>
      <c r="BG9" s="156" t="e">
        <f aca="true" t="shared" si="47" ref="BG9:BG64">BG8+L9</f>
        <v>#DIV/0!</v>
      </c>
      <c r="BH9" s="156"/>
      <c r="BI9" s="156" t="e">
        <f>BI8+Laser!E10</f>
        <v>#DIV/0!</v>
      </c>
    </row>
    <row r="10" spans="1:61" ht="18" customHeight="1">
      <c r="A10" s="311">
        <f>Combined!W18</f>
        <v>0.0009765625</v>
      </c>
      <c r="B10" s="271">
        <f t="shared" si="30"/>
        <v>0.000898875202760603</v>
      </c>
      <c r="C10" s="297">
        <f>(Combined!C17+Combined!C18)/2</f>
        <v>10.125</v>
      </c>
      <c r="D10" s="100"/>
      <c r="E10" s="233" t="e">
        <f>Laser!E11</f>
        <v>#DIV/0!</v>
      </c>
      <c r="F10" s="155" t="e">
        <f>Combined!F17</f>
        <v>#DIV/0!</v>
      </c>
      <c r="G10" s="156" t="e">
        <f>Combined!G17</f>
        <v>#DIV/0!</v>
      </c>
      <c r="H10" s="157" t="e">
        <f>Combined!H17</f>
        <v>#DIV/0!</v>
      </c>
      <c r="I10" s="157" t="e">
        <f>Combined!I17</f>
        <v>#DIV/0!</v>
      </c>
      <c r="J10" s="157" t="e">
        <f>Combined!J17</f>
        <v>#DIV/0!</v>
      </c>
      <c r="K10" s="157" t="e">
        <f>Combined!K17</f>
        <v>#DIV/0!</v>
      </c>
      <c r="L10" s="157" t="e">
        <f>Combined!L17</f>
        <v>#DIV/0!</v>
      </c>
      <c r="M10" s="155" t="e">
        <f t="shared" si="31"/>
        <v>#DIV/0!</v>
      </c>
      <c r="N10" s="238" t="e">
        <f t="shared" si="32"/>
        <v>#DIV/0!</v>
      </c>
      <c r="O10" s="238" t="e">
        <f t="shared" si="33"/>
        <v>#DIV/0!</v>
      </c>
      <c r="P10" s="238" t="e">
        <f t="shared" si="34"/>
        <v>#DIV/0!</v>
      </c>
      <c r="Q10" s="238" t="e">
        <f t="shared" si="35"/>
        <v>#DIV/0!</v>
      </c>
      <c r="R10" s="238" t="e">
        <f t="shared" si="36"/>
        <v>#DIV/0!</v>
      </c>
      <c r="S10" s="238" t="e">
        <f t="shared" si="37"/>
        <v>#DIV/0!</v>
      </c>
      <c r="T10" s="238" t="e">
        <f t="shared" si="3"/>
        <v>#DIV/0!</v>
      </c>
      <c r="U10" s="238" t="e">
        <f t="shared" si="4"/>
        <v>#DIV/0!</v>
      </c>
      <c r="V10" s="238" t="e">
        <f t="shared" si="5"/>
        <v>#DIV/0!</v>
      </c>
      <c r="W10" s="238" t="e">
        <f t="shared" si="6"/>
        <v>#DIV/0!</v>
      </c>
      <c r="X10" s="238" t="e">
        <f t="shared" si="7"/>
        <v>#DIV/0!</v>
      </c>
      <c r="Y10" s="238" t="e">
        <f t="shared" si="8"/>
        <v>#DIV/0!</v>
      </c>
      <c r="Z10" s="238" t="e">
        <f t="shared" si="9"/>
        <v>#DIV/0!</v>
      </c>
      <c r="AA10" s="238" t="e">
        <f t="shared" si="10"/>
        <v>#DIV/0!</v>
      </c>
      <c r="AB10" s="238" t="e">
        <f t="shared" si="11"/>
        <v>#DIV/0!</v>
      </c>
      <c r="AC10" s="238" t="e">
        <f t="shared" si="12"/>
        <v>#DIV/0!</v>
      </c>
      <c r="AD10" s="238" t="e">
        <f t="shared" si="13"/>
        <v>#DIV/0!</v>
      </c>
      <c r="AE10" s="238" t="e">
        <f t="shared" si="14"/>
        <v>#DIV/0!</v>
      </c>
      <c r="AF10" s="238" t="e">
        <f t="shared" si="15"/>
        <v>#DIV/0!</v>
      </c>
      <c r="AG10" s="238" t="e">
        <f t="shared" si="16"/>
        <v>#DIV/0!</v>
      </c>
      <c r="AH10" s="238" t="e">
        <f t="shared" si="17"/>
        <v>#DIV/0!</v>
      </c>
      <c r="AI10" s="238" t="e">
        <f t="shared" si="18"/>
        <v>#DIV/0!</v>
      </c>
      <c r="AJ10" s="238" t="e">
        <f t="shared" si="19"/>
        <v>#DIV/0!</v>
      </c>
      <c r="AK10" s="238" t="e">
        <f t="shared" si="20"/>
        <v>#DIV/0!</v>
      </c>
      <c r="AL10" s="238" t="e">
        <f t="shared" si="21"/>
        <v>#DIV/0!</v>
      </c>
      <c r="AM10" s="238" t="e">
        <f t="shared" si="22"/>
        <v>#DIV/0!</v>
      </c>
      <c r="AN10" s="157" t="e">
        <f t="shared" si="23"/>
        <v>#DIV/0!</v>
      </c>
      <c r="AQ10" s="40">
        <f t="shared" si="38"/>
        <v>0</v>
      </c>
      <c r="AR10" s="40" t="e">
        <f t="shared" si="39"/>
        <v>#DIV/0!</v>
      </c>
      <c r="AS10" s="40" t="e">
        <f t="shared" si="24"/>
        <v>#DIV/0!</v>
      </c>
      <c r="AT10" s="40" t="e">
        <f t="shared" si="25"/>
        <v>#DIV/0!</v>
      </c>
      <c r="AU10" s="40" t="e">
        <f t="shared" si="26"/>
        <v>#DIV/0!</v>
      </c>
      <c r="AV10" s="40" t="e">
        <f t="shared" si="27"/>
        <v>#DIV/0!</v>
      </c>
      <c r="AW10" s="40" t="e">
        <f t="shared" si="28"/>
        <v>#DIV/0!</v>
      </c>
      <c r="AX10" s="40" t="e">
        <f t="shared" si="29"/>
        <v>#DIV/0!</v>
      </c>
      <c r="BA10" s="155" t="e">
        <f t="shared" si="41"/>
        <v>#DIV/0!</v>
      </c>
      <c r="BB10" s="155" t="e">
        <f t="shared" si="42"/>
        <v>#DIV/0!</v>
      </c>
      <c r="BC10" s="155" t="e">
        <f t="shared" si="43"/>
        <v>#DIV/0!</v>
      </c>
      <c r="BD10" s="155" t="e">
        <f t="shared" si="44"/>
        <v>#DIV/0!</v>
      </c>
      <c r="BE10" s="155" t="e">
        <f t="shared" si="45"/>
        <v>#DIV/0!</v>
      </c>
      <c r="BF10" s="155" t="e">
        <f t="shared" si="46"/>
        <v>#DIV/0!</v>
      </c>
      <c r="BG10" s="156" t="e">
        <f t="shared" si="47"/>
        <v>#DIV/0!</v>
      </c>
      <c r="BH10" s="156"/>
      <c r="BI10" s="156" t="e">
        <f>BI9+Laser!E11</f>
        <v>#DIV/0!</v>
      </c>
    </row>
    <row r="11" spans="1:61" ht="18" customHeight="1">
      <c r="A11" s="311">
        <f>Combined!W19</f>
        <v>0.0011613350732448454</v>
      </c>
      <c r="B11" s="271">
        <f t="shared" si="30"/>
        <v>0.0010689487866224227</v>
      </c>
      <c r="C11" s="297">
        <f>(Combined!C18+Combined!C19)/2</f>
        <v>9.875</v>
      </c>
      <c r="D11" s="100"/>
      <c r="E11" s="233" t="e">
        <f>Laser!E12</f>
        <v>#DIV/0!</v>
      </c>
      <c r="F11" s="155" t="e">
        <f>Combined!F18</f>
        <v>#DIV/0!</v>
      </c>
      <c r="G11" s="156" t="e">
        <f>Combined!G18</f>
        <v>#DIV/0!</v>
      </c>
      <c r="H11" s="157" t="e">
        <f>Combined!H18</f>
        <v>#DIV/0!</v>
      </c>
      <c r="I11" s="157" t="e">
        <f>Combined!I18</f>
        <v>#DIV/0!</v>
      </c>
      <c r="J11" s="157" t="e">
        <f>Combined!J18</f>
        <v>#DIV/0!</v>
      </c>
      <c r="K11" s="157" t="e">
        <f>Combined!K18</f>
        <v>#DIV/0!</v>
      </c>
      <c r="L11" s="157" t="e">
        <f>Combined!L18</f>
        <v>#DIV/0!</v>
      </c>
      <c r="M11" s="155" t="e">
        <f t="shared" si="31"/>
        <v>#DIV/0!</v>
      </c>
      <c r="N11" s="238" t="e">
        <f t="shared" si="32"/>
        <v>#DIV/0!</v>
      </c>
      <c r="O11" s="238" t="e">
        <f t="shared" si="33"/>
        <v>#DIV/0!</v>
      </c>
      <c r="P11" s="238" t="e">
        <f t="shared" si="34"/>
        <v>#DIV/0!</v>
      </c>
      <c r="Q11" s="238" t="e">
        <f t="shared" si="35"/>
        <v>#DIV/0!</v>
      </c>
      <c r="R11" s="238" t="e">
        <f t="shared" si="36"/>
        <v>#DIV/0!</v>
      </c>
      <c r="S11" s="238" t="e">
        <f t="shared" si="37"/>
        <v>#DIV/0!</v>
      </c>
      <c r="T11" s="238" t="e">
        <f t="shared" si="3"/>
        <v>#DIV/0!</v>
      </c>
      <c r="U11" s="238" t="e">
        <f t="shared" si="4"/>
        <v>#DIV/0!</v>
      </c>
      <c r="V11" s="238" t="e">
        <f t="shared" si="5"/>
        <v>#DIV/0!</v>
      </c>
      <c r="W11" s="238" t="e">
        <f t="shared" si="6"/>
        <v>#DIV/0!</v>
      </c>
      <c r="X11" s="238" t="e">
        <f t="shared" si="7"/>
        <v>#DIV/0!</v>
      </c>
      <c r="Y11" s="238" t="e">
        <f t="shared" si="8"/>
        <v>#DIV/0!</v>
      </c>
      <c r="Z11" s="238" t="e">
        <f t="shared" si="9"/>
        <v>#DIV/0!</v>
      </c>
      <c r="AA11" s="238" t="e">
        <f t="shared" si="10"/>
        <v>#DIV/0!</v>
      </c>
      <c r="AB11" s="238" t="e">
        <f t="shared" si="11"/>
        <v>#DIV/0!</v>
      </c>
      <c r="AC11" s="238" t="e">
        <f t="shared" si="12"/>
        <v>#DIV/0!</v>
      </c>
      <c r="AD11" s="238" t="e">
        <f t="shared" si="13"/>
        <v>#DIV/0!</v>
      </c>
      <c r="AE11" s="238" t="e">
        <f t="shared" si="14"/>
        <v>#DIV/0!</v>
      </c>
      <c r="AF11" s="238" t="e">
        <f t="shared" si="15"/>
        <v>#DIV/0!</v>
      </c>
      <c r="AG11" s="238" t="e">
        <f t="shared" si="16"/>
        <v>#DIV/0!</v>
      </c>
      <c r="AH11" s="238" t="e">
        <f t="shared" si="17"/>
        <v>#DIV/0!</v>
      </c>
      <c r="AI11" s="238" t="e">
        <f t="shared" si="18"/>
        <v>#DIV/0!</v>
      </c>
      <c r="AJ11" s="238" t="e">
        <f t="shared" si="19"/>
        <v>#DIV/0!</v>
      </c>
      <c r="AK11" s="238" t="e">
        <f t="shared" si="20"/>
        <v>#DIV/0!</v>
      </c>
      <c r="AL11" s="238" t="e">
        <f t="shared" si="21"/>
        <v>#DIV/0!</v>
      </c>
      <c r="AM11" s="238" t="e">
        <f t="shared" si="22"/>
        <v>#DIV/0!</v>
      </c>
      <c r="AN11" s="157" t="e">
        <f t="shared" si="23"/>
        <v>#DIV/0!</v>
      </c>
      <c r="AQ11" s="40">
        <f t="shared" si="38"/>
        <v>0</v>
      </c>
      <c r="AR11" s="40" t="e">
        <f t="shared" si="39"/>
        <v>#DIV/0!</v>
      </c>
      <c r="AS11" s="40" t="e">
        <f t="shared" si="24"/>
        <v>#DIV/0!</v>
      </c>
      <c r="AT11" s="40" t="e">
        <f t="shared" si="25"/>
        <v>#DIV/0!</v>
      </c>
      <c r="AU11" s="40" t="e">
        <f t="shared" si="26"/>
        <v>#DIV/0!</v>
      </c>
      <c r="AV11" s="40" t="e">
        <f t="shared" si="27"/>
        <v>#DIV/0!</v>
      </c>
      <c r="AW11" s="40" t="e">
        <f t="shared" si="28"/>
        <v>#DIV/0!</v>
      </c>
      <c r="AX11" s="40" t="e">
        <f t="shared" si="29"/>
        <v>#DIV/0!</v>
      </c>
      <c r="BA11" s="155" t="e">
        <f t="shared" si="41"/>
        <v>#DIV/0!</v>
      </c>
      <c r="BB11" s="155" t="e">
        <f t="shared" si="42"/>
        <v>#DIV/0!</v>
      </c>
      <c r="BC11" s="155" t="e">
        <f t="shared" si="43"/>
        <v>#DIV/0!</v>
      </c>
      <c r="BD11" s="155" t="e">
        <f t="shared" si="44"/>
        <v>#DIV/0!</v>
      </c>
      <c r="BE11" s="155" t="e">
        <f t="shared" si="45"/>
        <v>#DIV/0!</v>
      </c>
      <c r="BF11" s="155" t="e">
        <f t="shared" si="46"/>
        <v>#DIV/0!</v>
      </c>
      <c r="BG11" s="156" t="e">
        <f t="shared" si="47"/>
        <v>#DIV/0!</v>
      </c>
      <c r="BH11" s="156"/>
      <c r="BI11" s="156" t="e">
        <f>BI10+Laser!E12</f>
        <v>#DIV/0!</v>
      </c>
    </row>
    <row r="12" spans="1:61" ht="18" customHeight="1">
      <c r="A12" s="311">
        <f>Combined!W20</f>
        <v>0.0013810679320049757</v>
      </c>
      <c r="B12" s="271">
        <f t="shared" si="30"/>
        <v>0.0012712015026249105</v>
      </c>
      <c r="C12" s="297">
        <f>(Combined!C19+Combined!C20)/2</f>
        <v>9.625</v>
      </c>
      <c r="D12" s="100"/>
      <c r="E12" s="233" t="e">
        <f>Laser!E13</f>
        <v>#DIV/0!</v>
      </c>
      <c r="F12" s="155" t="e">
        <f>Combined!F19</f>
        <v>#DIV/0!</v>
      </c>
      <c r="G12" s="156" t="e">
        <f>Combined!G19</f>
        <v>#DIV/0!</v>
      </c>
      <c r="H12" s="157" t="e">
        <f>Combined!H19</f>
        <v>#DIV/0!</v>
      </c>
      <c r="I12" s="157" t="e">
        <f>Combined!I19</f>
        <v>#DIV/0!</v>
      </c>
      <c r="J12" s="157" t="e">
        <f>Combined!J19</f>
        <v>#DIV/0!</v>
      </c>
      <c r="K12" s="157" t="e">
        <f>Combined!K19</f>
        <v>#DIV/0!</v>
      </c>
      <c r="L12" s="157" t="e">
        <f>Combined!L19</f>
        <v>#DIV/0!</v>
      </c>
      <c r="M12" s="155" t="e">
        <f t="shared" si="31"/>
        <v>#DIV/0!</v>
      </c>
      <c r="N12" s="238" t="e">
        <f t="shared" si="32"/>
        <v>#DIV/0!</v>
      </c>
      <c r="O12" s="238" t="e">
        <f t="shared" si="33"/>
        <v>#DIV/0!</v>
      </c>
      <c r="P12" s="238" t="e">
        <f t="shared" si="34"/>
        <v>#DIV/0!</v>
      </c>
      <c r="Q12" s="238" t="e">
        <f t="shared" si="35"/>
        <v>#DIV/0!</v>
      </c>
      <c r="R12" s="238" t="e">
        <f t="shared" si="36"/>
        <v>#DIV/0!</v>
      </c>
      <c r="S12" s="238" t="e">
        <f t="shared" si="37"/>
        <v>#DIV/0!</v>
      </c>
      <c r="T12" s="238" t="e">
        <f t="shared" si="3"/>
        <v>#DIV/0!</v>
      </c>
      <c r="U12" s="238" t="e">
        <f t="shared" si="4"/>
        <v>#DIV/0!</v>
      </c>
      <c r="V12" s="238" t="e">
        <f t="shared" si="5"/>
        <v>#DIV/0!</v>
      </c>
      <c r="W12" s="238" t="e">
        <f t="shared" si="6"/>
        <v>#DIV/0!</v>
      </c>
      <c r="X12" s="238" t="e">
        <f t="shared" si="7"/>
        <v>#DIV/0!</v>
      </c>
      <c r="Y12" s="238" t="e">
        <f t="shared" si="8"/>
        <v>#DIV/0!</v>
      </c>
      <c r="Z12" s="238" t="e">
        <f t="shared" si="9"/>
        <v>#DIV/0!</v>
      </c>
      <c r="AA12" s="238" t="e">
        <f t="shared" si="10"/>
        <v>#DIV/0!</v>
      </c>
      <c r="AB12" s="238" t="e">
        <f t="shared" si="11"/>
        <v>#DIV/0!</v>
      </c>
      <c r="AC12" s="238" t="e">
        <f t="shared" si="12"/>
        <v>#DIV/0!</v>
      </c>
      <c r="AD12" s="238" t="e">
        <f t="shared" si="13"/>
        <v>#DIV/0!</v>
      </c>
      <c r="AE12" s="238" t="e">
        <f t="shared" si="14"/>
        <v>#DIV/0!</v>
      </c>
      <c r="AF12" s="238" t="e">
        <f t="shared" si="15"/>
        <v>#DIV/0!</v>
      </c>
      <c r="AG12" s="238" t="e">
        <f t="shared" si="16"/>
        <v>#DIV/0!</v>
      </c>
      <c r="AH12" s="238" t="e">
        <f t="shared" si="17"/>
        <v>#DIV/0!</v>
      </c>
      <c r="AI12" s="238" t="e">
        <f t="shared" si="18"/>
        <v>#DIV/0!</v>
      </c>
      <c r="AJ12" s="238" t="e">
        <f t="shared" si="19"/>
        <v>#DIV/0!</v>
      </c>
      <c r="AK12" s="238" t="e">
        <f t="shared" si="20"/>
        <v>#DIV/0!</v>
      </c>
      <c r="AL12" s="238" t="e">
        <f t="shared" si="21"/>
        <v>#DIV/0!</v>
      </c>
      <c r="AM12" s="238" t="e">
        <f t="shared" si="22"/>
        <v>#DIV/0!</v>
      </c>
      <c r="AN12" s="157" t="e">
        <f t="shared" si="23"/>
        <v>#DIV/0!</v>
      </c>
      <c r="AQ12" s="40">
        <f t="shared" si="38"/>
        <v>0</v>
      </c>
      <c r="AR12" s="40" t="e">
        <f t="shared" si="39"/>
        <v>#DIV/0!</v>
      </c>
      <c r="AS12" s="40" t="e">
        <f t="shared" si="24"/>
        <v>#DIV/0!</v>
      </c>
      <c r="AT12" s="40" t="e">
        <f t="shared" si="25"/>
        <v>#DIV/0!</v>
      </c>
      <c r="AU12" s="40" t="e">
        <f t="shared" si="26"/>
        <v>#DIV/0!</v>
      </c>
      <c r="AV12" s="40" t="e">
        <f t="shared" si="27"/>
        <v>#DIV/0!</v>
      </c>
      <c r="AW12" s="40" t="e">
        <f t="shared" si="28"/>
        <v>#DIV/0!</v>
      </c>
      <c r="AX12" s="40" t="e">
        <f t="shared" si="29"/>
        <v>#DIV/0!</v>
      </c>
      <c r="BA12" s="155" t="e">
        <f t="shared" si="41"/>
        <v>#DIV/0!</v>
      </c>
      <c r="BB12" s="155" t="e">
        <f t="shared" si="42"/>
        <v>#DIV/0!</v>
      </c>
      <c r="BC12" s="155" t="e">
        <f t="shared" si="43"/>
        <v>#DIV/0!</v>
      </c>
      <c r="BD12" s="155" t="e">
        <f t="shared" si="44"/>
        <v>#DIV/0!</v>
      </c>
      <c r="BE12" s="155" t="e">
        <f t="shared" si="45"/>
        <v>#DIV/0!</v>
      </c>
      <c r="BF12" s="155" t="e">
        <f t="shared" si="46"/>
        <v>#DIV/0!</v>
      </c>
      <c r="BG12" s="156" t="e">
        <f t="shared" si="47"/>
        <v>#DIV/0!</v>
      </c>
      <c r="BH12" s="156"/>
      <c r="BI12" s="156" t="e">
        <f>BI11+Laser!E13</f>
        <v>#DIV/0!</v>
      </c>
    </row>
    <row r="13" spans="1:61" ht="18" customHeight="1">
      <c r="A13" s="311">
        <f>Combined!W21</f>
        <v>0.0016423758110424122</v>
      </c>
      <c r="B13" s="271">
        <f t="shared" si="30"/>
        <v>0.001511721871523694</v>
      </c>
      <c r="C13" s="297">
        <f>(Combined!C20+Combined!C21)/2</f>
        <v>9.375</v>
      </c>
      <c r="D13" s="100"/>
      <c r="E13" s="233" t="e">
        <f>Laser!E14</f>
        <v>#DIV/0!</v>
      </c>
      <c r="F13" s="155" t="e">
        <f>Combined!F20</f>
        <v>#DIV/0!</v>
      </c>
      <c r="G13" s="156" t="e">
        <f>Combined!G20</f>
        <v>#DIV/0!</v>
      </c>
      <c r="H13" s="157" t="e">
        <f>Combined!H20</f>
        <v>#DIV/0!</v>
      </c>
      <c r="I13" s="157" t="e">
        <f>Combined!I20</f>
        <v>#DIV/0!</v>
      </c>
      <c r="J13" s="157" t="e">
        <f>Combined!J20</f>
        <v>#DIV/0!</v>
      </c>
      <c r="K13" s="157" t="e">
        <f>Combined!K20</f>
        <v>#DIV/0!</v>
      </c>
      <c r="L13" s="157" t="e">
        <f>Combined!L20</f>
        <v>#DIV/0!</v>
      </c>
      <c r="M13" s="155" t="e">
        <f t="shared" si="31"/>
        <v>#DIV/0!</v>
      </c>
      <c r="N13" s="238" t="e">
        <f t="shared" si="32"/>
        <v>#DIV/0!</v>
      </c>
      <c r="O13" s="238" t="e">
        <f t="shared" si="33"/>
        <v>#DIV/0!</v>
      </c>
      <c r="P13" s="238" t="e">
        <f t="shared" si="34"/>
        <v>#DIV/0!</v>
      </c>
      <c r="Q13" s="238" t="e">
        <f t="shared" si="35"/>
        <v>#DIV/0!</v>
      </c>
      <c r="R13" s="238" t="e">
        <f t="shared" si="36"/>
        <v>#DIV/0!</v>
      </c>
      <c r="S13" s="238" t="e">
        <f t="shared" si="37"/>
        <v>#DIV/0!</v>
      </c>
      <c r="T13" s="238" t="e">
        <f t="shared" si="3"/>
        <v>#DIV/0!</v>
      </c>
      <c r="U13" s="238" t="e">
        <f t="shared" si="4"/>
        <v>#DIV/0!</v>
      </c>
      <c r="V13" s="238" t="e">
        <f t="shared" si="5"/>
        <v>#DIV/0!</v>
      </c>
      <c r="W13" s="238" t="e">
        <f t="shared" si="6"/>
        <v>#DIV/0!</v>
      </c>
      <c r="X13" s="238" t="e">
        <f t="shared" si="7"/>
        <v>#DIV/0!</v>
      </c>
      <c r="Y13" s="238" t="e">
        <f t="shared" si="8"/>
        <v>#DIV/0!</v>
      </c>
      <c r="Z13" s="238" t="e">
        <f t="shared" si="9"/>
        <v>#DIV/0!</v>
      </c>
      <c r="AA13" s="238" t="e">
        <f t="shared" si="10"/>
        <v>#DIV/0!</v>
      </c>
      <c r="AB13" s="238" t="e">
        <f t="shared" si="11"/>
        <v>#DIV/0!</v>
      </c>
      <c r="AC13" s="238" t="e">
        <f t="shared" si="12"/>
        <v>#DIV/0!</v>
      </c>
      <c r="AD13" s="238" t="e">
        <f t="shared" si="13"/>
        <v>#DIV/0!</v>
      </c>
      <c r="AE13" s="238" t="e">
        <f t="shared" si="14"/>
        <v>#DIV/0!</v>
      </c>
      <c r="AF13" s="238" t="e">
        <f t="shared" si="15"/>
        <v>#DIV/0!</v>
      </c>
      <c r="AG13" s="238" t="e">
        <f t="shared" si="16"/>
        <v>#DIV/0!</v>
      </c>
      <c r="AH13" s="238" t="e">
        <f t="shared" si="17"/>
        <v>#DIV/0!</v>
      </c>
      <c r="AI13" s="238" t="e">
        <f t="shared" si="18"/>
        <v>#DIV/0!</v>
      </c>
      <c r="AJ13" s="238" t="e">
        <f t="shared" si="19"/>
        <v>#DIV/0!</v>
      </c>
      <c r="AK13" s="238" t="e">
        <f t="shared" si="20"/>
        <v>#DIV/0!</v>
      </c>
      <c r="AL13" s="238" t="e">
        <f t="shared" si="21"/>
        <v>#DIV/0!</v>
      </c>
      <c r="AM13" s="238" t="e">
        <f t="shared" si="22"/>
        <v>#DIV/0!</v>
      </c>
      <c r="AN13" s="157" t="e">
        <f t="shared" si="23"/>
        <v>#DIV/0!</v>
      </c>
      <c r="AQ13" s="40">
        <f t="shared" si="38"/>
        <v>0</v>
      </c>
      <c r="AR13" s="40" t="e">
        <f t="shared" si="39"/>
        <v>#DIV/0!</v>
      </c>
      <c r="AS13" s="40" t="e">
        <f t="shared" si="24"/>
        <v>#DIV/0!</v>
      </c>
      <c r="AT13" s="40" t="e">
        <f t="shared" si="25"/>
        <v>#DIV/0!</v>
      </c>
      <c r="AU13" s="40" t="e">
        <f t="shared" si="26"/>
        <v>#DIV/0!</v>
      </c>
      <c r="AV13" s="40" t="e">
        <f t="shared" si="27"/>
        <v>#DIV/0!</v>
      </c>
      <c r="AW13" s="40" t="e">
        <f t="shared" si="28"/>
        <v>#DIV/0!</v>
      </c>
      <c r="AX13" s="40" t="e">
        <f t="shared" si="29"/>
        <v>#DIV/0!</v>
      </c>
      <c r="BA13" s="155" t="e">
        <f t="shared" si="41"/>
        <v>#DIV/0!</v>
      </c>
      <c r="BB13" s="155" t="e">
        <f t="shared" si="42"/>
        <v>#DIV/0!</v>
      </c>
      <c r="BC13" s="155" t="e">
        <f t="shared" si="43"/>
        <v>#DIV/0!</v>
      </c>
      <c r="BD13" s="155" t="e">
        <f t="shared" si="44"/>
        <v>#DIV/0!</v>
      </c>
      <c r="BE13" s="155" t="e">
        <f t="shared" si="45"/>
        <v>#DIV/0!</v>
      </c>
      <c r="BF13" s="155" t="e">
        <f t="shared" si="46"/>
        <v>#DIV/0!</v>
      </c>
      <c r="BG13" s="156" t="e">
        <f t="shared" si="47"/>
        <v>#DIV/0!</v>
      </c>
      <c r="BH13" s="156"/>
      <c r="BI13" s="156" t="e">
        <f>BI12+Laser!E14</f>
        <v>#DIV/0!</v>
      </c>
    </row>
    <row r="14" spans="1:61" ht="18" customHeight="1">
      <c r="A14" s="311">
        <f>Combined!W22</f>
        <v>0.001953125</v>
      </c>
      <c r="B14" s="271">
        <f t="shared" si="30"/>
        <v>0.0017977504055212061</v>
      </c>
      <c r="C14" s="297">
        <f>(Combined!C21+Combined!C22)/2</f>
        <v>9.125</v>
      </c>
      <c r="D14" s="100"/>
      <c r="E14" s="233" t="e">
        <f>Laser!E15</f>
        <v>#DIV/0!</v>
      </c>
      <c r="F14" s="155" t="e">
        <f>Combined!F21</f>
        <v>#DIV/0!</v>
      </c>
      <c r="G14" s="156" t="e">
        <f>Combined!G21</f>
        <v>#DIV/0!</v>
      </c>
      <c r="H14" s="157" t="e">
        <f>Combined!H21</f>
        <v>#DIV/0!</v>
      </c>
      <c r="I14" s="157" t="e">
        <f>Combined!I21</f>
        <v>#DIV/0!</v>
      </c>
      <c r="J14" s="157" t="e">
        <f>Combined!J21</f>
        <v>#DIV/0!</v>
      </c>
      <c r="K14" s="157" t="e">
        <f>Combined!K21</f>
        <v>#DIV/0!</v>
      </c>
      <c r="L14" s="157" t="e">
        <f>Combined!L21</f>
        <v>#DIV/0!</v>
      </c>
      <c r="M14" s="155" t="e">
        <f t="shared" si="31"/>
        <v>#DIV/0!</v>
      </c>
      <c r="N14" s="238" t="e">
        <f t="shared" si="32"/>
        <v>#DIV/0!</v>
      </c>
      <c r="O14" s="238" t="e">
        <f t="shared" si="33"/>
        <v>#DIV/0!</v>
      </c>
      <c r="P14" s="238" t="e">
        <f t="shared" si="34"/>
        <v>#DIV/0!</v>
      </c>
      <c r="Q14" s="238" t="e">
        <f t="shared" si="35"/>
        <v>#DIV/0!</v>
      </c>
      <c r="R14" s="238" t="e">
        <f t="shared" si="36"/>
        <v>#DIV/0!</v>
      </c>
      <c r="S14" s="238" t="e">
        <f t="shared" si="37"/>
        <v>#DIV/0!</v>
      </c>
      <c r="T14" s="238" t="e">
        <f t="shared" si="3"/>
        <v>#DIV/0!</v>
      </c>
      <c r="U14" s="238" t="e">
        <f t="shared" si="4"/>
        <v>#DIV/0!</v>
      </c>
      <c r="V14" s="238" t="e">
        <f t="shared" si="5"/>
        <v>#DIV/0!</v>
      </c>
      <c r="W14" s="238" t="e">
        <f t="shared" si="6"/>
        <v>#DIV/0!</v>
      </c>
      <c r="X14" s="238" t="e">
        <f t="shared" si="7"/>
        <v>#DIV/0!</v>
      </c>
      <c r="Y14" s="238" t="e">
        <f t="shared" si="8"/>
        <v>#DIV/0!</v>
      </c>
      <c r="Z14" s="238" t="e">
        <f t="shared" si="9"/>
        <v>#DIV/0!</v>
      </c>
      <c r="AA14" s="238" t="e">
        <f t="shared" si="10"/>
        <v>#DIV/0!</v>
      </c>
      <c r="AB14" s="238" t="e">
        <f t="shared" si="11"/>
        <v>#DIV/0!</v>
      </c>
      <c r="AC14" s="238" t="e">
        <f t="shared" si="12"/>
        <v>#DIV/0!</v>
      </c>
      <c r="AD14" s="238" t="e">
        <f t="shared" si="13"/>
        <v>#DIV/0!</v>
      </c>
      <c r="AE14" s="238" t="e">
        <f t="shared" si="14"/>
        <v>#DIV/0!</v>
      </c>
      <c r="AF14" s="238" t="e">
        <f t="shared" si="15"/>
        <v>#DIV/0!</v>
      </c>
      <c r="AG14" s="238" t="e">
        <f t="shared" si="16"/>
        <v>#DIV/0!</v>
      </c>
      <c r="AH14" s="238" t="e">
        <f t="shared" si="17"/>
        <v>#DIV/0!</v>
      </c>
      <c r="AI14" s="238" t="e">
        <f t="shared" si="18"/>
        <v>#DIV/0!</v>
      </c>
      <c r="AJ14" s="238" t="e">
        <f t="shared" si="19"/>
        <v>#DIV/0!</v>
      </c>
      <c r="AK14" s="238" t="e">
        <f t="shared" si="20"/>
        <v>#DIV/0!</v>
      </c>
      <c r="AL14" s="238" t="e">
        <f t="shared" si="21"/>
        <v>#DIV/0!</v>
      </c>
      <c r="AM14" s="238" t="e">
        <f t="shared" si="22"/>
        <v>#DIV/0!</v>
      </c>
      <c r="AN14" s="157" t="e">
        <f t="shared" si="23"/>
        <v>#DIV/0!</v>
      </c>
      <c r="AQ14" s="40">
        <f t="shared" si="38"/>
        <v>0</v>
      </c>
      <c r="AR14" s="40" t="e">
        <f t="shared" si="39"/>
        <v>#DIV/0!</v>
      </c>
      <c r="AS14" s="40" t="e">
        <f t="shared" si="24"/>
        <v>#DIV/0!</v>
      </c>
      <c r="AT14" s="40" t="e">
        <f t="shared" si="25"/>
        <v>#DIV/0!</v>
      </c>
      <c r="AU14" s="40" t="e">
        <f t="shared" si="26"/>
        <v>#DIV/0!</v>
      </c>
      <c r="AV14" s="40" t="e">
        <f t="shared" si="27"/>
        <v>#DIV/0!</v>
      </c>
      <c r="AW14" s="40" t="e">
        <f t="shared" si="28"/>
        <v>#DIV/0!</v>
      </c>
      <c r="AX14" s="40" t="e">
        <f t="shared" si="29"/>
        <v>#DIV/0!</v>
      </c>
      <c r="BA14" s="155" t="e">
        <f t="shared" si="41"/>
        <v>#DIV/0!</v>
      </c>
      <c r="BB14" s="155" t="e">
        <f t="shared" si="42"/>
        <v>#DIV/0!</v>
      </c>
      <c r="BC14" s="155" t="e">
        <f t="shared" si="43"/>
        <v>#DIV/0!</v>
      </c>
      <c r="BD14" s="155" t="e">
        <f t="shared" si="44"/>
        <v>#DIV/0!</v>
      </c>
      <c r="BE14" s="155" t="e">
        <f t="shared" si="45"/>
        <v>#DIV/0!</v>
      </c>
      <c r="BF14" s="155" t="e">
        <f t="shared" si="46"/>
        <v>#DIV/0!</v>
      </c>
      <c r="BG14" s="156" t="e">
        <f t="shared" si="47"/>
        <v>#DIV/0!</v>
      </c>
      <c r="BH14" s="156"/>
      <c r="BI14" s="156" t="e">
        <f>BI13+Laser!E15</f>
        <v>#DIV/0!</v>
      </c>
    </row>
    <row r="15" spans="1:61" ht="18" customHeight="1">
      <c r="A15" s="311">
        <f>Combined!W23</f>
        <v>0.002322670146489691</v>
      </c>
      <c r="B15" s="271">
        <f t="shared" si="30"/>
        <v>0.0021378975732448454</v>
      </c>
      <c r="C15" s="297">
        <f>(Combined!C22+Combined!C23)/2</f>
        <v>8.875</v>
      </c>
      <c r="D15" s="100"/>
      <c r="E15" s="233" t="e">
        <f>Laser!E16</f>
        <v>#DIV/0!</v>
      </c>
      <c r="F15" s="155" t="e">
        <f>Combined!F22</f>
        <v>#DIV/0!</v>
      </c>
      <c r="G15" s="156" t="e">
        <f>Combined!G22</f>
        <v>#DIV/0!</v>
      </c>
      <c r="H15" s="157" t="e">
        <f>Combined!H22</f>
        <v>#DIV/0!</v>
      </c>
      <c r="I15" s="157" t="e">
        <f>Combined!I22</f>
        <v>#DIV/0!</v>
      </c>
      <c r="J15" s="157" t="e">
        <f>Combined!J22</f>
        <v>#DIV/0!</v>
      </c>
      <c r="K15" s="157" t="e">
        <f>Combined!K22</f>
        <v>#DIV/0!</v>
      </c>
      <c r="L15" s="157" t="e">
        <f>Combined!L22</f>
        <v>#DIV/0!</v>
      </c>
      <c r="M15" s="155" t="e">
        <f t="shared" si="31"/>
        <v>#DIV/0!</v>
      </c>
      <c r="N15" s="238" t="e">
        <f t="shared" si="32"/>
        <v>#DIV/0!</v>
      </c>
      <c r="O15" s="238" t="e">
        <f t="shared" si="33"/>
        <v>#DIV/0!</v>
      </c>
      <c r="P15" s="238" t="e">
        <f t="shared" si="34"/>
        <v>#DIV/0!</v>
      </c>
      <c r="Q15" s="238" t="e">
        <f t="shared" si="35"/>
        <v>#DIV/0!</v>
      </c>
      <c r="R15" s="238" t="e">
        <f t="shared" si="36"/>
        <v>#DIV/0!</v>
      </c>
      <c r="S15" s="238" t="e">
        <f t="shared" si="37"/>
        <v>#DIV/0!</v>
      </c>
      <c r="T15" s="238" t="e">
        <f t="shared" si="3"/>
        <v>#DIV/0!</v>
      </c>
      <c r="U15" s="238" t="e">
        <f t="shared" si="4"/>
        <v>#DIV/0!</v>
      </c>
      <c r="V15" s="238" t="e">
        <f t="shared" si="5"/>
        <v>#DIV/0!</v>
      </c>
      <c r="W15" s="238" t="e">
        <f t="shared" si="6"/>
        <v>#DIV/0!</v>
      </c>
      <c r="X15" s="238" t="e">
        <f t="shared" si="7"/>
        <v>#DIV/0!</v>
      </c>
      <c r="Y15" s="238" t="e">
        <f t="shared" si="8"/>
        <v>#DIV/0!</v>
      </c>
      <c r="Z15" s="238" t="e">
        <f t="shared" si="9"/>
        <v>#DIV/0!</v>
      </c>
      <c r="AA15" s="238" t="e">
        <f t="shared" si="10"/>
        <v>#DIV/0!</v>
      </c>
      <c r="AB15" s="238" t="e">
        <f t="shared" si="11"/>
        <v>#DIV/0!</v>
      </c>
      <c r="AC15" s="238" t="e">
        <f t="shared" si="12"/>
        <v>#DIV/0!</v>
      </c>
      <c r="AD15" s="238" t="e">
        <f t="shared" si="13"/>
        <v>#DIV/0!</v>
      </c>
      <c r="AE15" s="238" t="e">
        <f t="shared" si="14"/>
        <v>#DIV/0!</v>
      </c>
      <c r="AF15" s="238" t="e">
        <f t="shared" si="15"/>
        <v>#DIV/0!</v>
      </c>
      <c r="AG15" s="238" t="e">
        <f t="shared" si="16"/>
        <v>#DIV/0!</v>
      </c>
      <c r="AH15" s="238" t="e">
        <f t="shared" si="17"/>
        <v>#DIV/0!</v>
      </c>
      <c r="AI15" s="238" t="e">
        <f t="shared" si="18"/>
        <v>#DIV/0!</v>
      </c>
      <c r="AJ15" s="238" t="e">
        <f t="shared" si="19"/>
        <v>#DIV/0!</v>
      </c>
      <c r="AK15" s="238" t="e">
        <f t="shared" si="20"/>
        <v>#DIV/0!</v>
      </c>
      <c r="AL15" s="238" t="e">
        <f t="shared" si="21"/>
        <v>#DIV/0!</v>
      </c>
      <c r="AM15" s="238" t="e">
        <f t="shared" si="22"/>
        <v>#DIV/0!</v>
      </c>
      <c r="AN15" s="157" t="e">
        <f t="shared" si="23"/>
        <v>#DIV/0!</v>
      </c>
      <c r="AQ15" s="40">
        <f t="shared" si="38"/>
        <v>0</v>
      </c>
      <c r="AR15" s="40" t="e">
        <f t="shared" si="39"/>
        <v>#DIV/0!</v>
      </c>
      <c r="AS15" s="40" t="e">
        <f t="shared" si="24"/>
        <v>#DIV/0!</v>
      </c>
      <c r="AT15" s="40" t="e">
        <f t="shared" si="25"/>
        <v>#DIV/0!</v>
      </c>
      <c r="AU15" s="40" t="e">
        <f t="shared" si="26"/>
        <v>#DIV/0!</v>
      </c>
      <c r="AV15" s="40" t="e">
        <f t="shared" si="27"/>
        <v>#DIV/0!</v>
      </c>
      <c r="AW15" s="40" t="e">
        <f t="shared" si="28"/>
        <v>#DIV/0!</v>
      </c>
      <c r="AX15" s="40" t="e">
        <f t="shared" si="29"/>
        <v>#DIV/0!</v>
      </c>
      <c r="BA15" s="155" t="e">
        <f t="shared" si="41"/>
        <v>#DIV/0!</v>
      </c>
      <c r="BB15" s="155" t="e">
        <f t="shared" si="42"/>
        <v>#DIV/0!</v>
      </c>
      <c r="BC15" s="155" t="e">
        <f t="shared" si="43"/>
        <v>#DIV/0!</v>
      </c>
      <c r="BD15" s="155" t="e">
        <f t="shared" si="44"/>
        <v>#DIV/0!</v>
      </c>
      <c r="BE15" s="155" t="e">
        <f t="shared" si="45"/>
        <v>#DIV/0!</v>
      </c>
      <c r="BF15" s="155" t="e">
        <f t="shared" si="46"/>
        <v>#DIV/0!</v>
      </c>
      <c r="BG15" s="156" t="e">
        <f t="shared" si="47"/>
        <v>#DIV/0!</v>
      </c>
      <c r="BH15" s="156"/>
      <c r="BI15" s="156" t="e">
        <f>BI14+Laser!E16</f>
        <v>#DIV/0!</v>
      </c>
    </row>
    <row r="16" spans="1:61" ht="18" customHeight="1">
      <c r="A16" s="311">
        <f>Combined!W24</f>
        <v>0.0027621358640099515</v>
      </c>
      <c r="B16" s="271">
        <f t="shared" si="30"/>
        <v>0.002542403005249821</v>
      </c>
      <c r="C16" s="297">
        <f>(Combined!C23+Combined!C24)/2</f>
        <v>8.625</v>
      </c>
      <c r="D16" s="100"/>
      <c r="E16" s="233" t="e">
        <f>Laser!E17</f>
        <v>#DIV/0!</v>
      </c>
      <c r="F16" s="155" t="e">
        <f>Combined!F23</f>
        <v>#DIV/0!</v>
      </c>
      <c r="G16" s="156" t="e">
        <f>Combined!G23</f>
        <v>#DIV/0!</v>
      </c>
      <c r="H16" s="157" t="e">
        <f>Combined!H23</f>
        <v>#DIV/0!</v>
      </c>
      <c r="I16" s="157" t="e">
        <f>Combined!I23</f>
        <v>#DIV/0!</v>
      </c>
      <c r="J16" s="157" t="e">
        <f>Combined!J23</f>
        <v>#DIV/0!</v>
      </c>
      <c r="K16" s="157" t="e">
        <f>Combined!K23</f>
        <v>#DIV/0!</v>
      </c>
      <c r="L16" s="157" t="e">
        <f>Combined!L23</f>
        <v>#DIV/0!</v>
      </c>
      <c r="M16" s="155" t="e">
        <f t="shared" si="31"/>
        <v>#DIV/0!</v>
      </c>
      <c r="N16" s="238" t="e">
        <f t="shared" si="32"/>
        <v>#DIV/0!</v>
      </c>
      <c r="O16" s="238" t="e">
        <f t="shared" si="33"/>
        <v>#DIV/0!</v>
      </c>
      <c r="P16" s="238" t="e">
        <f t="shared" si="34"/>
        <v>#DIV/0!</v>
      </c>
      <c r="Q16" s="238" t="e">
        <f t="shared" si="35"/>
        <v>#DIV/0!</v>
      </c>
      <c r="R16" s="238" t="e">
        <f t="shared" si="36"/>
        <v>#DIV/0!</v>
      </c>
      <c r="S16" s="238" t="e">
        <f t="shared" si="37"/>
        <v>#DIV/0!</v>
      </c>
      <c r="T16" s="238" t="e">
        <f t="shared" si="3"/>
        <v>#DIV/0!</v>
      </c>
      <c r="U16" s="238" t="e">
        <f t="shared" si="4"/>
        <v>#DIV/0!</v>
      </c>
      <c r="V16" s="238" t="e">
        <f t="shared" si="5"/>
        <v>#DIV/0!</v>
      </c>
      <c r="W16" s="238" t="e">
        <f t="shared" si="6"/>
        <v>#DIV/0!</v>
      </c>
      <c r="X16" s="238" t="e">
        <f t="shared" si="7"/>
        <v>#DIV/0!</v>
      </c>
      <c r="Y16" s="238" t="e">
        <f t="shared" si="8"/>
        <v>#DIV/0!</v>
      </c>
      <c r="Z16" s="238" t="e">
        <f t="shared" si="9"/>
        <v>#DIV/0!</v>
      </c>
      <c r="AA16" s="238" t="e">
        <f t="shared" si="10"/>
        <v>#DIV/0!</v>
      </c>
      <c r="AB16" s="238" t="e">
        <f t="shared" si="11"/>
        <v>#DIV/0!</v>
      </c>
      <c r="AC16" s="238" t="e">
        <f t="shared" si="12"/>
        <v>#DIV/0!</v>
      </c>
      <c r="AD16" s="238" t="e">
        <f t="shared" si="13"/>
        <v>#DIV/0!</v>
      </c>
      <c r="AE16" s="238" t="e">
        <f t="shared" si="14"/>
        <v>#DIV/0!</v>
      </c>
      <c r="AF16" s="238" t="e">
        <f t="shared" si="15"/>
        <v>#DIV/0!</v>
      </c>
      <c r="AG16" s="238" t="e">
        <f t="shared" si="16"/>
        <v>#DIV/0!</v>
      </c>
      <c r="AH16" s="238" t="e">
        <f t="shared" si="17"/>
        <v>#DIV/0!</v>
      </c>
      <c r="AI16" s="238" t="e">
        <f t="shared" si="18"/>
        <v>#DIV/0!</v>
      </c>
      <c r="AJ16" s="238" t="e">
        <f t="shared" si="19"/>
        <v>#DIV/0!</v>
      </c>
      <c r="AK16" s="238" t="e">
        <f t="shared" si="20"/>
        <v>#DIV/0!</v>
      </c>
      <c r="AL16" s="238" t="e">
        <f t="shared" si="21"/>
        <v>#DIV/0!</v>
      </c>
      <c r="AM16" s="238" t="e">
        <f t="shared" si="22"/>
        <v>#DIV/0!</v>
      </c>
      <c r="AN16" s="157" t="e">
        <f t="shared" si="23"/>
        <v>#DIV/0!</v>
      </c>
      <c r="AQ16" s="40">
        <f t="shared" si="38"/>
        <v>0</v>
      </c>
      <c r="AR16" s="40" t="e">
        <f t="shared" si="39"/>
        <v>#DIV/0!</v>
      </c>
      <c r="AS16" s="40" t="e">
        <f t="shared" si="24"/>
        <v>#DIV/0!</v>
      </c>
      <c r="AT16" s="40" t="e">
        <f t="shared" si="25"/>
        <v>#DIV/0!</v>
      </c>
      <c r="AU16" s="40" t="e">
        <f t="shared" si="26"/>
        <v>#DIV/0!</v>
      </c>
      <c r="AV16" s="40" t="e">
        <f t="shared" si="27"/>
        <v>#DIV/0!</v>
      </c>
      <c r="AW16" s="40" t="e">
        <f t="shared" si="28"/>
        <v>#DIV/0!</v>
      </c>
      <c r="AX16" s="40" t="e">
        <f t="shared" si="29"/>
        <v>#DIV/0!</v>
      </c>
      <c r="BA16" s="155" t="e">
        <f t="shared" si="41"/>
        <v>#DIV/0!</v>
      </c>
      <c r="BB16" s="155" t="e">
        <f t="shared" si="42"/>
        <v>#DIV/0!</v>
      </c>
      <c r="BC16" s="155" t="e">
        <f t="shared" si="43"/>
        <v>#DIV/0!</v>
      </c>
      <c r="BD16" s="155" t="e">
        <f t="shared" si="44"/>
        <v>#DIV/0!</v>
      </c>
      <c r="BE16" s="155" t="e">
        <f t="shared" si="45"/>
        <v>#DIV/0!</v>
      </c>
      <c r="BF16" s="155" t="e">
        <f t="shared" si="46"/>
        <v>#DIV/0!</v>
      </c>
      <c r="BG16" s="156" t="e">
        <f t="shared" si="47"/>
        <v>#DIV/0!</v>
      </c>
      <c r="BH16" s="156"/>
      <c r="BI16" s="156" t="e">
        <f>BI15+Laser!E17</f>
        <v>#DIV/0!</v>
      </c>
    </row>
    <row r="17" spans="1:61" ht="18" customHeight="1">
      <c r="A17" s="311">
        <f>Combined!W25</f>
        <v>0.0032847516220848244</v>
      </c>
      <c r="B17" s="271">
        <f t="shared" si="30"/>
        <v>0.003023443743047388</v>
      </c>
      <c r="C17" s="297">
        <f>(Combined!C24+Combined!C25)/2</f>
        <v>8.375</v>
      </c>
      <c r="D17" s="100"/>
      <c r="E17" s="233" t="e">
        <f>Laser!E18</f>
        <v>#DIV/0!</v>
      </c>
      <c r="F17" s="155" t="e">
        <f>Combined!F24</f>
        <v>#DIV/0!</v>
      </c>
      <c r="G17" s="156" t="e">
        <f>Combined!G24</f>
        <v>#DIV/0!</v>
      </c>
      <c r="H17" s="157" t="e">
        <f>Combined!H24</f>
        <v>#DIV/0!</v>
      </c>
      <c r="I17" s="157" t="e">
        <f>Combined!I24</f>
        <v>#DIV/0!</v>
      </c>
      <c r="J17" s="157" t="e">
        <f>Combined!J24</f>
        <v>#DIV/0!</v>
      </c>
      <c r="K17" s="157" t="e">
        <f>Combined!K24</f>
        <v>#DIV/0!</v>
      </c>
      <c r="L17" s="157" t="e">
        <f>Combined!L24</f>
        <v>#DIV/0!</v>
      </c>
      <c r="M17" s="155" t="e">
        <f t="shared" si="31"/>
        <v>#DIV/0!</v>
      </c>
      <c r="N17" s="238" t="e">
        <f t="shared" si="32"/>
        <v>#DIV/0!</v>
      </c>
      <c r="O17" s="238" t="e">
        <f t="shared" si="33"/>
        <v>#DIV/0!</v>
      </c>
      <c r="P17" s="238" t="e">
        <f t="shared" si="34"/>
        <v>#DIV/0!</v>
      </c>
      <c r="Q17" s="238" t="e">
        <f t="shared" si="35"/>
        <v>#DIV/0!</v>
      </c>
      <c r="R17" s="238" t="e">
        <f t="shared" si="36"/>
        <v>#DIV/0!</v>
      </c>
      <c r="S17" s="238" t="e">
        <f t="shared" si="37"/>
        <v>#DIV/0!</v>
      </c>
      <c r="T17" s="238" t="e">
        <f t="shared" si="3"/>
        <v>#DIV/0!</v>
      </c>
      <c r="U17" s="238" t="e">
        <f t="shared" si="4"/>
        <v>#DIV/0!</v>
      </c>
      <c r="V17" s="238" t="e">
        <f t="shared" si="5"/>
        <v>#DIV/0!</v>
      </c>
      <c r="W17" s="238" t="e">
        <f t="shared" si="6"/>
        <v>#DIV/0!</v>
      </c>
      <c r="X17" s="238" t="e">
        <f t="shared" si="7"/>
        <v>#DIV/0!</v>
      </c>
      <c r="Y17" s="238" t="e">
        <f t="shared" si="8"/>
        <v>#DIV/0!</v>
      </c>
      <c r="Z17" s="238" t="e">
        <f t="shared" si="9"/>
        <v>#DIV/0!</v>
      </c>
      <c r="AA17" s="238" t="e">
        <f t="shared" si="10"/>
        <v>#DIV/0!</v>
      </c>
      <c r="AB17" s="238" t="e">
        <f t="shared" si="11"/>
        <v>#DIV/0!</v>
      </c>
      <c r="AC17" s="238" t="e">
        <f t="shared" si="12"/>
        <v>#DIV/0!</v>
      </c>
      <c r="AD17" s="238" t="e">
        <f t="shared" si="13"/>
        <v>#DIV/0!</v>
      </c>
      <c r="AE17" s="238" t="e">
        <f t="shared" si="14"/>
        <v>#DIV/0!</v>
      </c>
      <c r="AF17" s="238" t="e">
        <f t="shared" si="15"/>
        <v>#DIV/0!</v>
      </c>
      <c r="AG17" s="238" t="e">
        <f t="shared" si="16"/>
        <v>#DIV/0!</v>
      </c>
      <c r="AH17" s="238" t="e">
        <f t="shared" si="17"/>
        <v>#DIV/0!</v>
      </c>
      <c r="AI17" s="238" t="e">
        <f t="shared" si="18"/>
        <v>#DIV/0!</v>
      </c>
      <c r="AJ17" s="238" t="e">
        <f t="shared" si="19"/>
        <v>#DIV/0!</v>
      </c>
      <c r="AK17" s="238" t="e">
        <f t="shared" si="20"/>
        <v>#DIV/0!</v>
      </c>
      <c r="AL17" s="238" t="e">
        <f t="shared" si="21"/>
        <v>#DIV/0!</v>
      </c>
      <c r="AM17" s="238" t="e">
        <f t="shared" si="22"/>
        <v>#DIV/0!</v>
      </c>
      <c r="AN17" s="157" t="e">
        <f t="shared" si="23"/>
        <v>#DIV/0!</v>
      </c>
      <c r="AQ17" s="40">
        <f t="shared" si="38"/>
        <v>0</v>
      </c>
      <c r="AR17" s="40" t="e">
        <f t="shared" si="39"/>
        <v>#DIV/0!</v>
      </c>
      <c r="AS17" s="40" t="e">
        <f t="shared" si="24"/>
        <v>#DIV/0!</v>
      </c>
      <c r="AT17" s="40" t="e">
        <f t="shared" si="25"/>
        <v>#DIV/0!</v>
      </c>
      <c r="AU17" s="40" t="e">
        <f t="shared" si="26"/>
        <v>#DIV/0!</v>
      </c>
      <c r="AV17" s="40" t="e">
        <f t="shared" si="27"/>
        <v>#DIV/0!</v>
      </c>
      <c r="AW17" s="40" t="e">
        <f t="shared" si="28"/>
        <v>#DIV/0!</v>
      </c>
      <c r="AX17" s="40" t="e">
        <f t="shared" si="29"/>
        <v>#DIV/0!</v>
      </c>
      <c r="BA17" s="155" t="e">
        <f t="shared" si="41"/>
        <v>#DIV/0!</v>
      </c>
      <c r="BB17" s="155" t="e">
        <f t="shared" si="42"/>
        <v>#DIV/0!</v>
      </c>
      <c r="BC17" s="155" t="e">
        <f t="shared" si="43"/>
        <v>#DIV/0!</v>
      </c>
      <c r="BD17" s="155" t="e">
        <f t="shared" si="44"/>
        <v>#DIV/0!</v>
      </c>
      <c r="BE17" s="155" t="e">
        <f t="shared" si="45"/>
        <v>#DIV/0!</v>
      </c>
      <c r="BF17" s="155" t="e">
        <f t="shared" si="46"/>
        <v>#DIV/0!</v>
      </c>
      <c r="BG17" s="156" t="e">
        <f t="shared" si="47"/>
        <v>#DIV/0!</v>
      </c>
      <c r="BH17" s="156"/>
      <c r="BI17" s="156" t="e">
        <f>BI16+Laser!E18</f>
        <v>#DIV/0!</v>
      </c>
    </row>
    <row r="18" spans="1:61" ht="18" customHeight="1">
      <c r="A18" s="311">
        <f>Combined!W26</f>
        <v>0.00390625</v>
      </c>
      <c r="B18" s="271">
        <f t="shared" si="30"/>
        <v>0.0035955008110424122</v>
      </c>
      <c r="C18" s="297">
        <f>(Combined!C25+Combined!C26)/2</f>
        <v>8.125</v>
      </c>
      <c r="D18" s="100"/>
      <c r="E18" s="233" t="e">
        <f>Laser!E19</f>
        <v>#DIV/0!</v>
      </c>
      <c r="F18" s="155" t="e">
        <f>Combined!F25</f>
        <v>#DIV/0!</v>
      </c>
      <c r="G18" s="156" t="e">
        <f>Combined!G25</f>
        <v>#DIV/0!</v>
      </c>
      <c r="H18" s="157" t="e">
        <f>Combined!H25</f>
        <v>#DIV/0!</v>
      </c>
      <c r="I18" s="157" t="e">
        <f>Combined!I25</f>
        <v>#DIV/0!</v>
      </c>
      <c r="J18" s="157" t="e">
        <f>Combined!J25</f>
        <v>#DIV/0!</v>
      </c>
      <c r="K18" s="157" t="e">
        <f>Combined!K25</f>
        <v>#DIV/0!</v>
      </c>
      <c r="L18" s="157" t="e">
        <f>Combined!L25</f>
        <v>#DIV/0!</v>
      </c>
      <c r="M18" s="155" t="e">
        <f t="shared" si="31"/>
        <v>#DIV/0!</v>
      </c>
      <c r="N18" s="238" t="e">
        <f t="shared" si="32"/>
        <v>#DIV/0!</v>
      </c>
      <c r="O18" s="238" t="e">
        <f t="shared" si="33"/>
        <v>#DIV/0!</v>
      </c>
      <c r="P18" s="238" t="e">
        <f t="shared" si="34"/>
        <v>#DIV/0!</v>
      </c>
      <c r="Q18" s="238" t="e">
        <f t="shared" si="35"/>
        <v>#DIV/0!</v>
      </c>
      <c r="R18" s="238" t="e">
        <f t="shared" si="36"/>
        <v>#DIV/0!</v>
      </c>
      <c r="S18" s="238" t="e">
        <f t="shared" si="37"/>
        <v>#DIV/0!</v>
      </c>
      <c r="T18" s="238" t="e">
        <f t="shared" si="3"/>
        <v>#DIV/0!</v>
      </c>
      <c r="U18" s="238" t="e">
        <f t="shared" si="4"/>
        <v>#DIV/0!</v>
      </c>
      <c r="V18" s="238" t="e">
        <f t="shared" si="5"/>
        <v>#DIV/0!</v>
      </c>
      <c r="W18" s="238" t="e">
        <f t="shared" si="6"/>
        <v>#DIV/0!</v>
      </c>
      <c r="X18" s="238" t="e">
        <f t="shared" si="7"/>
        <v>#DIV/0!</v>
      </c>
      <c r="Y18" s="238" t="e">
        <f t="shared" si="8"/>
        <v>#DIV/0!</v>
      </c>
      <c r="Z18" s="238" t="e">
        <f t="shared" si="9"/>
        <v>#DIV/0!</v>
      </c>
      <c r="AA18" s="238" t="e">
        <f t="shared" si="10"/>
        <v>#DIV/0!</v>
      </c>
      <c r="AB18" s="238" t="e">
        <f t="shared" si="11"/>
        <v>#DIV/0!</v>
      </c>
      <c r="AC18" s="238" t="e">
        <f t="shared" si="12"/>
        <v>#DIV/0!</v>
      </c>
      <c r="AD18" s="238" t="e">
        <f t="shared" si="13"/>
        <v>#DIV/0!</v>
      </c>
      <c r="AE18" s="238" t="e">
        <f t="shared" si="14"/>
        <v>#DIV/0!</v>
      </c>
      <c r="AF18" s="238" t="e">
        <f t="shared" si="15"/>
        <v>#DIV/0!</v>
      </c>
      <c r="AG18" s="238" t="e">
        <f t="shared" si="16"/>
        <v>#DIV/0!</v>
      </c>
      <c r="AH18" s="238" t="e">
        <f t="shared" si="17"/>
        <v>#DIV/0!</v>
      </c>
      <c r="AI18" s="238" t="e">
        <f t="shared" si="18"/>
        <v>#DIV/0!</v>
      </c>
      <c r="AJ18" s="238" t="e">
        <f t="shared" si="19"/>
        <v>#DIV/0!</v>
      </c>
      <c r="AK18" s="238" t="e">
        <f t="shared" si="20"/>
        <v>#DIV/0!</v>
      </c>
      <c r="AL18" s="238" t="e">
        <f t="shared" si="21"/>
        <v>#DIV/0!</v>
      </c>
      <c r="AM18" s="238" t="e">
        <f t="shared" si="22"/>
        <v>#DIV/0!</v>
      </c>
      <c r="AN18" s="157" t="e">
        <f t="shared" si="23"/>
        <v>#DIV/0!</v>
      </c>
      <c r="AQ18" s="40">
        <f t="shared" si="38"/>
        <v>0</v>
      </c>
      <c r="AR18" s="40" t="e">
        <f t="shared" si="39"/>
        <v>#DIV/0!</v>
      </c>
      <c r="AS18" s="40" t="e">
        <f t="shared" si="24"/>
        <v>#DIV/0!</v>
      </c>
      <c r="AT18" s="40" t="e">
        <f t="shared" si="25"/>
        <v>#DIV/0!</v>
      </c>
      <c r="AU18" s="40" t="e">
        <f t="shared" si="26"/>
        <v>#DIV/0!</v>
      </c>
      <c r="AV18" s="40" t="e">
        <f t="shared" si="27"/>
        <v>#DIV/0!</v>
      </c>
      <c r="AW18" s="40" t="e">
        <f t="shared" si="28"/>
        <v>#DIV/0!</v>
      </c>
      <c r="AX18" s="40" t="e">
        <f t="shared" si="29"/>
        <v>#DIV/0!</v>
      </c>
      <c r="BA18" s="155" t="e">
        <f t="shared" si="41"/>
        <v>#DIV/0!</v>
      </c>
      <c r="BB18" s="155" t="e">
        <f t="shared" si="42"/>
        <v>#DIV/0!</v>
      </c>
      <c r="BC18" s="155" t="e">
        <f t="shared" si="43"/>
        <v>#DIV/0!</v>
      </c>
      <c r="BD18" s="155" t="e">
        <f t="shared" si="44"/>
        <v>#DIV/0!</v>
      </c>
      <c r="BE18" s="155" t="e">
        <f t="shared" si="45"/>
        <v>#DIV/0!</v>
      </c>
      <c r="BF18" s="155" t="e">
        <f t="shared" si="46"/>
        <v>#DIV/0!</v>
      </c>
      <c r="BG18" s="156" t="e">
        <f t="shared" si="47"/>
        <v>#DIV/0!</v>
      </c>
      <c r="BH18" s="156"/>
      <c r="BI18" s="156" t="e">
        <f>BI17+Laser!E19</f>
        <v>#DIV/0!</v>
      </c>
    </row>
    <row r="19" spans="1:61" ht="18" customHeight="1">
      <c r="A19" s="311">
        <f>Combined!W27</f>
        <v>0.004645340292979378</v>
      </c>
      <c r="B19" s="271">
        <f t="shared" si="30"/>
        <v>0.004275795146489689</v>
      </c>
      <c r="C19" s="297">
        <f>(Combined!C26+Combined!C27)/2</f>
        <v>7.875</v>
      </c>
      <c r="D19" s="100"/>
      <c r="E19" s="233" t="e">
        <f>Laser!E20</f>
        <v>#DIV/0!</v>
      </c>
      <c r="F19" s="155" t="e">
        <f>Combined!F26</f>
        <v>#DIV/0!</v>
      </c>
      <c r="G19" s="156" t="e">
        <f>Combined!G26</f>
        <v>#DIV/0!</v>
      </c>
      <c r="H19" s="157" t="e">
        <f>Combined!H26</f>
        <v>#DIV/0!</v>
      </c>
      <c r="I19" s="157" t="e">
        <f>Combined!I26</f>
        <v>#DIV/0!</v>
      </c>
      <c r="J19" s="157" t="e">
        <f>Combined!J26</f>
        <v>#DIV/0!</v>
      </c>
      <c r="K19" s="157" t="e">
        <f>Combined!K26</f>
        <v>#DIV/0!</v>
      </c>
      <c r="L19" s="157" t="e">
        <f>Combined!L26</f>
        <v>#DIV/0!</v>
      </c>
      <c r="M19" s="155" t="e">
        <f t="shared" si="31"/>
        <v>#DIV/0!</v>
      </c>
      <c r="N19" s="238" t="e">
        <f t="shared" si="32"/>
        <v>#DIV/0!</v>
      </c>
      <c r="O19" s="238" t="e">
        <f t="shared" si="33"/>
        <v>#DIV/0!</v>
      </c>
      <c r="P19" s="238" t="e">
        <f t="shared" si="34"/>
        <v>#DIV/0!</v>
      </c>
      <c r="Q19" s="238" t="e">
        <f t="shared" si="35"/>
        <v>#DIV/0!</v>
      </c>
      <c r="R19" s="238" t="e">
        <f t="shared" si="36"/>
        <v>#DIV/0!</v>
      </c>
      <c r="S19" s="238" t="e">
        <f t="shared" si="37"/>
        <v>#DIV/0!</v>
      </c>
      <c r="T19" s="238" t="e">
        <f t="shared" si="3"/>
        <v>#DIV/0!</v>
      </c>
      <c r="U19" s="238" t="e">
        <f t="shared" si="4"/>
        <v>#DIV/0!</v>
      </c>
      <c r="V19" s="238" t="e">
        <f t="shared" si="5"/>
        <v>#DIV/0!</v>
      </c>
      <c r="W19" s="238" t="e">
        <f t="shared" si="6"/>
        <v>#DIV/0!</v>
      </c>
      <c r="X19" s="238" t="e">
        <f t="shared" si="7"/>
        <v>#DIV/0!</v>
      </c>
      <c r="Y19" s="238" t="e">
        <f t="shared" si="8"/>
        <v>#DIV/0!</v>
      </c>
      <c r="Z19" s="238" t="e">
        <f t="shared" si="9"/>
        <v>#DIV/0!</v>
      </c>
      <c r="AA19" s="238" t="e">
        <f t="shared" si="10"/>
        <v>#DIV/0!</v>
      </c>
      <c r="AB19" s="238" t="e">
        <f t="shared" si="11"/>
        <v>#DIV/0!</v>
      </c>
      <c r="AC19" s="238" t="e">
        <f t="shared" si="12"/>
        <v>#DIV/0!</v>
      </c>
      <c r="AD19" s="238" t="e">
        <f t="shared" si="13"/>
        <v>#DIV/0!</v>
      </c>
      <c r="AE19" s="238" t="e">
        <f t="shared" si="14"/>
        <v>#DIV/0!</v>
      </c>
      <c r="AF19" s="238" t="e">
        <f t="shared" si="15"/>
        <v>#DIV/0!</v>
      </c>
      <c r="AG19" s="238" t="e">
        <f t="shared" si="16"/>
        <v>#DIV/0!</v>
      </c>
      <c r="AH19" s="238" t="e">
        <f t="shared" si="17"/>
        <v>#DIV/0!</v>
      </c>
      <c r="AI19" s="238" t="e">
        <f t="shared" si="18"/>
        <v>#DIV/0!</v>
      </c>
      <c r="AJ19" s="238" t="e">
        <f t="shared" si="19"/>
        <v>#DIV/0!</v>
      </c>
      <c r="AK19" s="238" t="e">
        <f t="shared" si="20"/>
        <v>#DIV/0!</v>
      </c>
      <c r="AL19" s="238" t="e">
        <f t="shared" si="21"/>
        <v>#DIV/0!</v>
      </c>
      <c r="AM19" s="238" t="e">
        <f t="shared" si="22"/>
        <v>#DIV/0!</v>
      </c>
      <c r="AN19" s="157" t="e">
        <f t="shared" si="23"/>
        <v>#DIV/0!</v>
      </c>
      <c r="AQ19" s="40">
        <f t="shared" si="38"/>
        <v>0</v>
      </c>
      <c r="AR19" s="40" t="e">
        <f t="shared" si="39"/>
        <v>#DIV/0!</v>
      </c>
      <c r="AS19" s="40" t="e">
        <f t="shared" si="24"/>
        <v>#DIV/0!</v>
      </c>
      <c r="AT19" s="40" t="e">
        <f t="shared" si="25"/>
        <v>#DIV/0!</v>
      </c>
      <c r="AU19" s="40" t="e">
        <f t="shared" si="26"/>
        <v>#DIV/0!</v>
      </c>
      <c r="AV19" s="40" t="e">
        <f t="shared" si="27"/>
        <v>#DIV/0!</v>
      </c>
      <c r="AW19" s="40" t="e">
        <f t="shared" si="28"/>
        <v>#DIV/0!</v>
      </c>
      <c r="AX19" s="40" t="e">
        <f t="shared" si="29"/>
        <v>#DIV/0!</v>
      </c>
      <c r="BA19" s="155" t="e">
        <f t="shared" si="41"/>
        <v>#DIV/0!</v>
      </c>
      <c r="BB19" s="155" t="e">
        <f t="shared" si="42"/>
        <v>#DIV/0!</v>
      </c>
      <c r="BC19" s="155" t="e">
        <f t="shared" si="43"/>
        <v>#DIV/0!</v>
      </c>
      <c r="BD19" s="155" t="e">
        <f t="shared" si="44"/>
        <v>#DIV/0!</v>
      </c>
      <c r="BE19" s="155" t="e">
        <f t="shared" si="45"/>
        <v>#DIV/0!</v>
      </c>
      <c r="BF19" s="155" t="e">
        <f t="shared" si="46"/>
        <v>#DIV/0!</v>
      </c>
      <c r="BG19" s="156" t="e">
        <f t="shared" si="47"/>
        <v>#DIV/0!</v>
      </c>
      <c r="BH19" s="156"/>
      <c r="BI19" s="156" t="e">
        <f>BI18+Laser!E20</f>
        <v>#DIV/0!</v>
      </c>
    </row>
    <row r="20" spans="1:61" ht="18" customHeight="1">
      <c r="A20" s="311">
        <f>Combined!W28</f>
        <v>0.005524271728019904</v>
      </c>
      <c r="B20" s="271">
        <f t="shared" si="30"/>
        <v>0.005084806010499641</v>
      </c>
      <c r="C20" s="297">
        <f>(Combined!C27+Combined!C28)/2</f>
        <v>7.625</v>
      </c>
      <c r="D20" s="100"/>
      <c r="E20" s="233" t="e">
        <f>Laser!E21</f>
        <v>#DIV/0!</v>
      </c>
      <c r="F20" s="155" t="e">
        <f>Combined!F27</f>
        <v>#DIV/0!</v>
      </c>
      <c r="G20" s="156" t="e">
        <f>Combined!G27</f>
        <v>#DIV/0!</v>
      </c>
      <c r="H20" s="157" t="e">
        <f>Combined!H27</f>
        <v>#DIV/0!</v>
      </c>
      <c r="I20" s="157" t="e">
        <f>Combined!I27</f>
        <v>#DIV/0!</v>
      </c>
      <c r="J20" s="157" t="e">
        <f>Combined!J27</f>
        <v>#DIV/0!</v>
      </c>
      <c r="K20" s="157" t="e">
        <f>Combined!K27</f>
        <v>#DIV/0!</v>
      </c>
      <c r="L20" s="157" t="e">
        <f>Combined!L27</f>
        <v>#DIV/0!</v>
      </c>
      <c r="M20" s="155" t="e">
        <f t="shared" si="31"/>
        <v>#DIV/0!</v>
      </c>
      <c r="N20" s="238" t="e">
        <f t="shared" si="32"/>
        <v>#DIV/0!</v>
      </c>
      <c r="O20" s="238" t="e">
        <f t="shared" si="33"/>
        <v>#DIV/0!</v>
      </c>
      <c r="P20" s="238" t="e">
        <f t="shared" si="34"/>
        <v>#DIV/0!</v>
      </c>
      <c r="Q20" s="238" t="e">
        <f t="shared" si="35"/>
        <v>#DIV/0!</v>
      </c>
      <c r="R20" s="238" t="e">
        <f t="shared" si="36"/>
        <v>#DIV/0!</v>
      </c>
      <c r="S20" s="238" t="e">
        <f t="shared" si="37"/>
        <v>#DIV/0!</v>
      </c>
      <c r="T20" s="238" t="e">
        <f t="shared" si="3"/>
        <v>#DIV/0!</v>
      </c>
      <c r="U20" s="238" t="e">
        <f t="shared" si="4"/>
        <v>#DIV/0!</v>
      </c>
      <c r="V20" s="238" t="e">
        <f t="shared" si="5"/>
        <v>#DIV/0!</v>
      </c>
      <c r="W20" s="238" t="e">
        <f t="shared" si="6"/>
        <v>#DIV/0!</v>
      </c>
      <c r="X20" s="238" t="e">
        <f t="shared" si="7"/>
        <v>#DIV/0!</v>
      </c>
      <c r="Y20" s="238" t="e">
        <f t="shared" si="8"/>
        <v>#DIV/0!</v>
      </c>
      <c r="Z20" s="238" t="e">
        <f t="shared" si="9"/>
        <v>#DIV/0!</v>
      </c>
      <c r="AA20" s="238" t="e">
        <f t="shared" si="10"/>
        <v>#DIV/0!</v>
      </c>
      <c r="AB20" s="238" t="e">
        <f t="shared" si="11"/>
        <v>#DIV/0!</v>
      </c>
      <c r="AC20" s="238" t="e">
        <f t="shared" si="12"/>
        <v>#DIV/0!</v>
      </c>
      <c r="AD20" s="238" t="e">
        <f t="shared" si="13"/>
        <v>#DIV/0!</v>
      </c>
      <c r="AE20" s="238" t="e">
        <f t="shared" si="14"/>
        <v>#DIV/0!</v>
      </c>
      <c r="AF20" s="238" t="e">
        <f t="shared" si="15"/>
        <v>#DIV/0!</v>
      </c>
      <c r="AG20" s="238" t="e">
        <f t="shared" si="16"/>
        <v>#DIV/0!</v>
      </c>
      <c r="AH20" s="238" t="e">
        <f t="shared" si="17"/>
        <v>#DIV/0!</v>
      </c>
      <c r="AI20" s="238" t="e">
        <f t="shared" si="18"/>
        <v>#DIV/0!</v>
      </c>
      <c r="AJ20" s="238" t="e">
        <f t="shared" si="19"/>
        <v>#DIV/0!</v>
      </c>
      <c r="AK20" s="238" t="e">
        <f t="shared" si="20"/>
        <v>#DIV/0!</v>
      </c>
      <c r="AL20" s="238" t="e">
        <f t="shared" si="21"/>
        <v>#DIV/0!</v>
      </c>
      <c r="AM20" s="238" t="e">
        <f t="shared" si="22"/>
        <v>#DIV/0!</v>
      </c>
      <c r="AN20" s="157" t="e">
        <f t="shared" si="23"/>
        <v>#DIV/0!</v>
      </c>
      <c r="AQ20" s="40">
        <f t="shared" si="38"/>
        <v>0</v>
      </c>
      <c r="AR20" s="40" t="e">
        <f t="shared" si="39"/>
        <v>#DIV/0!</v>
      </c>
      <c r="AS20" s="40" t="e">
        <f t="shared" si="24"/>
        <v>#DIV/0!</v>
      </c>
      <c r="AT20" s="40" t="e">
        <f t="shared" si="25"/>
        <v>#DIV/0!</v>
      </c>
      <c r="AU20" s="40" t="e">
        <f t="shared" si="26"/>
        <v>#DIV/0!</v>
      </c>
      <c r="AV20" s="40" t="e">
        <f t="shared" si="27"/>
        <v>#DIV/0!</v>
      </c>
      <c r="AW20" s="40" t="e">
        <f t="shared" si="28"/>
        <v>#DIV/0!</v>
      </c>
      <c r="AX20" s="40" t="e">
        <f t="shared" si="29"/>
        <v>#DIV/0!</v>
      </c>
      <c r="BA20" s="155" t="e">
        <f t="shared" si="41"/>
        <v>#DIV/0!</v>
      </c>
      <c r="BB20" s="155" t="e">
        <f t="shared" si="42"/>
        <v>#DIV/0!</v>
      </c>
      <c r="BC20" s="155" t="e">
        <f t="shared" si="43"/>
        <v>#DIV/0!</v>
      </c>
      <c r="BD20" s="155" t="e">
        <f t="shared" si="44"/>
        <v>#DIV/0!</v>
      </c>
      <c r="BE20" s="155" t="e">
        <f t="shared" si="45"/>
        <v>#DIV/0!</v>
      </c>
      <c r="BF20" s="155" t="e">
        <f t="shared" si="46"/>
        <v>#DIV/0!</v>
      </c>
      <c r="BG20" s="156" t="e">
        <f t="shared" si="47"/>
        <v>#DIV/0!</v>
      </c>
      <c r="BH20" s="156"/>
      <c r="BI20" s="156" t="e">
        <f>BI19+Laser!E21</f>
        <v>#DIV/0!</v>
      </c>
    </row>
    <row r="21" spans="1:61" ht="18" customHeight="1">
      <c r="A21" s="311">
        <f>Combined!W29</f>
        <v>0.006569503244169644</v>
      </c>
      <c r="B21" s="271">
        <f t="shared" si="30"/>
        <v>0.006046887486094774</v>
      </c>
      <c r="C21" s="297">
        <f>(Combined!C28+Combined!C29)/2</f>
        <v>7.375</v>
      </c>
      <c r="D21" s="100"/>
      <c r="E21" s="233" t="e">
        <f>Laser!E22</f>
        <v>#DIV/0!</v>
      </c>
      <c r="F21" s="155" t="e">
        <f>Combined!F28</f>
        <v>#DIV/0!</v>
      </c>
      <c r="G21" s="156" t="e">
        <f>Combined!G28</f>
        <v>#DIV/0!</v>
      </c>
      <c r="H21" s="157" t="e">
        <f>Combined!H28</f>
        <v>#DIV/0!</v>
      </c>
      <c r="I21" s="157" t="e">
        <f>Combined!I28</f>
        <v>#DIV/0!</v>
      </c>
      <c r="J21" s="157" t="e">
        <f>Combined!J28</f>
        <v>#DIV/0!</v>
      </c>
      <c r="K21" s="157" t="e">
        <f>Combined!K28</f>
        <v>#DIV/0!</v>
      </c>
      <c r="L21" s="157" t="e">
        <f>Combined!L28</f>
        <v>#DIV/0!</v>
      </c>
      <c r="M21" s="155" t="e">
        <f t="shared" si="31"/>
        <v>#DIV/0!</v>
      </c>
      <c r="N21" s="238" t="e">
        <f t="shared" si="32"/>
        <v>#DIV/0!</v>
      </c>
      <c r="O21" s="238" t="e">
        <f t="shared" si="33"/>
        <v>#DIV/0!</v>
      </c>
      <c r="P21" s="238" t="e">
        <f t="shared" si="34"/>
        <v>#DIV/0!</v>
      </c>
      <c r="Q21" s="238" t="e">
        <f t="shared" si="35"/>
        <v>#DIV/0!</v>
      </c>
      <c r="R21" s="238" t="e">
        <f t="shared" si="36"/>
        <v>#DIV/0!</v>
      </c>
      <c r="S21" s="238" t="e">
        <f t="shared" si="37"/>
        <v>#DIV/0!</v>
      </c>
      <c r="T21" s="238" t="e">
        <f t="shared" si="3"/>
        <v>#DIV/0!</v>
      </c>
      <c r="U21" s="238" t="e">
        <f t="shared" si="4"/>
        <v>#DIV/0!</v>
      </c>
      <c r="V21" s="238" t="e">
        <f t="shared" si="5"/>
        <v>#DIV/0!</v>
      </c>
      <c r="W21" s="238" t="e">
        <f t="shared" si="6"/>
        <v>#DIV/0!</v>
      </c>
      <c r="X21" s="238" t="e">
        <f t="shared" si="7"/>
        <v>#DIV/0!</v>
      </c>
      <c r="Y21" s="238" t="e">
        <f t="shared" si="8"/>
        <v>#DIV/0!</v>
      </c>
      <c r="Z21" s="238" t="e">
        <f t="shared" si="9"/>
        <v>#DIV/0!</v>
      </c>
      <c r="AA21" s="238" t="e">
        <f t="shared" si="10"/>
        <v>#DIV/0!</v>
      </c>
      <c r="AB21" s="238" t="e">
        <f t="shared" si="11"/>
        <v>#DIV/0!</v>
      </c>
      <c r="AC21" s="238" t="e">
        <f t="shared" si="12"/>
        <v>#DIV/0!</v>
      </c>
      <c r="AD21" s="238" t="e">
        <f t="shared" si="13"/>
        <v>#DIV/0!</v>
      </c>
      <c r="AE21" s="238" t="e">
        <f t="shared" si="14"/>
        <v>#DIV/0!</v>
      </c>
      <c r="AF21" s="238" t="e">
        <f t="shared" si="15"/>
        <v>#DIV/0!</v>
      </c>
      <c r="AG21" s="238" t="e">
        <f t="shared" si="16"/>
        <v>#DIV/0!</v>
      </c>
      <c r="AH21" s="238" t="e">
        <f t="shared" si="17"/>
        <v>#DIV/0!</v>
      </c>
      <c r="AI21" s="238" t="e">
        <f t="shared" si="18"/>
        <v>#DIV/0!</v>
      </c>
      <c r="AJ21" s="238" t="e">
        <f t="shared" si="19"/>
        <v>#DIV/0!</v>
      </c>
      <c r="AK21" s="238" t="e">
        <f t="shared" si="20"/>
        <v>#DIV/0!</v>
      </c>
      <c r="AL21" s="238" t="e">
        <f t="shared" si="21"/>
        <v>#DIV/0!</v>
      </c>
      <c r="AM21" s="238" t="e">
        <f t="shared" si="22"/>
        <v>#DIV/0!</v>
      </c>
      <c r="AN21" s="157" t="e">
        <f t="shared" si="23"/>
        <v>#DIV/0!</v>
      </c>
      <c r="AQ21" s="40">
        <f t="shared" si="38"/>
        <v>0</v>
      </c>
      <c r="AR21" s="40" t="e">
        <f t="shared" si="39"/>
        <v>#DIV/0!</v>
      </c>
      <c r="AS21" s="40" t="e">
        <f t="shared" si="24"/>
        <v>#DIV/0!</v>
      </c>
      <c r="AT21" s="40" t="e">
        <f t="shared" si="25"/>
        <v>#DIV/0!</v>
      </c>
      <c r="AU21" s="40" t="e">
        <f t="shared" si="26"/>
        <v>#DIV/0!</v>
      </c>
      <c r="AV21" s="40" t="e">
        <f t="shared" si="27"/>
        <v>#DIV/0!</v>
      </c>
      <c r="AW21" s="40" t="e">
        <f t="shared" si="28"/>
        <v>#DIV/0!</v>
      </c>
      <c r="AX21" s="40" t="e">
        <f t="shared" si="29"/>
        <v>#DIV/0!</v>
      </c>
      <c r="BA21" s="155" t="e">
        <f t="shared" si="41"/>
        <v>#DIV/0!</v>
      </c>
      <c r="BB21" s="155" t="e">
        <f t="shared" si="42"/>
        <v>#DIV/0!</v>
      </c>
      <c r="BC21" s="155" t="e">
        <f t="shared" si="43"/>
        <v>#DIV/0!</v>
      </c>
      <c r="BD21" s="155" t="e">
        <f t="shared" si="44"/>
        <v>#DIV/0!</v>
      </c>
      <c r="BE21" s="155" t="e">
        <f t="shared" si="45"/>
        <v>#DIV/0!</v>
      </c>
      <c r="BF21" s="155" t="e">
        <f t="shared" si="46"/>
        <v>#DIV/0!</v>
      </c>
      <c r="BG21" s="156" t="e">
        <f t="shared" si="47"/>
        <v>#DIV/0!</v>
      </c>
      <c r="BH21" s="156"/>
      <c r="BI21" s="156" t="e">
        <f>BI20+Laser!E22</f>
        <v>#DIV/0!</v>
      </c>
    </row>
    <row r="22" spans="1:61" ht="18" customHeight="1">
      <c r="A22" s="311">
        <f>Combined!W30</f>
        <v>0.0078125</v>
      </c>
      <c r="B22" s="271">
        <f t="shared" si="30"/>
        <v>0.007191001622084822</v>
      </c>
      <c r="C22" s="297">
        <f>(Combined!C29+Combined!C30)/2</f>
        <v>7.125</v>
      </c>
      <c r="D22" s="100"/>
      <c r="E22" s="233" t="e">
        <f>Laser!E23</f>
        <v>#DIV/0!</v>
      </c>
      <c r="F22" s="155" t="e">
        <f>Combined!F29</f>
        <v>#DIV/0!</v>
      </c>
      <c r="G22" s="156" t="e">
        <f>Combined!G29</f>
        <v>#DIV/0!</v>
      </c>
      <c r="H22" s="157" t="e">
        <f>Combined!H29</f>
        <v>#DIV/0!</v>
      </c>
      <c r="I22" s="157" t="e">
        <f>Combined!I29</f>
        <v>#DIV/0!</v>
      </c>
      <c r="J22" s="157" t="e">
        <f>Combined!J29</f>
        <v>#DIV/0!</v>
      </c>
      <c r="K22" s="157" t="e">
        <f>Combined!K29</f>
        <v>#DIV/0!</v>
      </c>
      <c r="L22" s="157" t="e">
        <f>Combined!L29</f>
        <v>#DIV/0!</v>
      </c>
      <c r="M22" s="155" t="e">
        <f t="shared" si="31"/>
        <v>#DIV/0!</v>
      </c>
      <c r="N22" s="238" t="e">
        <f t="shared" si="32"/>
        <v>#DIV/0!</v>
      </c>
      <c r="O22" s="238" t="e">
        <f t="shared" si="33"/>
        <v>#DIV/0!</v>
      </c>
      <c r="P22" s="238" t="e">
        <f t="shared" si="34"/>
        <v>#DIV/0!</v>
      </c>
      <c r="Q22" s="238" t="e">
        <f t="shared" si="35"/>
        <v>#DIV/0!</v>
      </c>
      <c r="R22" s="238" t="e">
        <f t="shared" si="36"/>
        <v>#DIV/0!</v>
      </c>
      <c r="S22" s="238" t="e">
        <f t="shared" si="37"/>
        <v>#DIV/0!</v>
      </c>
      <c r="T22" s="238" t="e">
        <f t="shared" si="3"/>
        <v>#DIV/0!</v>
      </c>
      <c r="U22" s="238" t="e">
        <f t="shared" si="4"/>
        <v>#DIV/0!</v>
      </c>
      <c r="V22" s="238" t="e">
        <f t="shared" si="5"/>
        <v>#DIV/0!</v>
      </c>
      <c r="W22" s="238" t="e">
        <f t="shared" si="6"/>
        <v>#DIV/0!</v>
      </c>
      <c r="X22" s="238" t="e">
        <f t="shared" si="7"/>
        <v>#DIV/0!</v>
      </c>
      <c r="Y22" s="238" t="e">
        <f t="shared" si="8"/>
        <v>#DIV/0!</v>
      </c>
      <c r="Z22" s="238" t="e">
        <f t="shared" si="9"/>
        <v>#DIV/0!</v>
      </c>
      <c r="AA22" s="238" t="e">
        <f t="shared" si="10"/>
        <v>#DIV/0!</v>
      </c>
      <c r="AB22" s="238" t="e">
        <f t="shared" si="11"/>
        <v>#DIV/0!</v>
      </c>
      <c r="AC22" s="238" t="e">
        <f t="shared" si="12"/>
        <v>#DIV/0!</v>
      </c>
      <c r="AD22" s="238" t="e">
        <f t="shared" si="13"/>
        <v>#DIV/0!</v>
      </c>
      <c r="AE22" s="238" t="e">
        <f t="shared" si="14"/>
        <v>#DIV/0!</v>
      </c>
      <c r="AF22" s="238" t="e">
        <f t="shared" si="15"/>
        <v>#DIV/0!</v>
      </c>
      <c r="AG22" s="238" t="e">
        <f t="shared" si="16"/>
        <v>#DIV/0!</v>
      </c>
      <c r="AH22" s="238" t="e">
        <f t="shared" si="17"/>
        <v>#DIV/0!</v>
      </c>
      <c r="AI22" s="238" t="e">
        <f t="shared" si="18"/>
        <v>#DIV/0!</v>
      </c>
      <c r="AJ22" s="238" t="e">
        <f t="shared" si="19"/>
        <v>#DIV/0!</v>
      </c>
      <c r="AK22" s="238" t="e">
        <f t="shared" si="20"/>
        <v>#DIV/0!</v>
      </c>
      <c r="AL22" s="238" t="e">
        <f t="shared" si="21"/>
        <v>#DIV/0!</v>
      </c>
      <c r="AM22" s="238" t="e">
        <f t="shared" si="22"/>
        <v>#DIV/0!</v>
      </c>
      <c r="AN22" s="157" t="e">
        <f t="shared" si="23"/>
        <v>#DIV/0!</v>
      </c>
      <c r="AQ22" s="40">
        <f t="shared" si="38"/>
        <v>0</v>
      </c>
      <c r="AR22" s="40" t="e">
        <f t="shared" si="39"/>
        <v>#DIV/0!</v>
      </c>
      <c r="AS22" s="40" t="e">
        <f t="shared" si="24"/>
        <v>#DIV/0!</v>
      </c>
      <c r="AT22" s="40" t="e">
        <f t="shared" si="25"/>
        <v>#DIV/0!</v>
      </c>
      <c r="AU22" s="40" t="e">
        <f t="shared" si="26"/>
        <v>#DIV/0!</v>
      </c>
      <c r="AV22" s="40" t="e">
        <f t="shared" si="27"/>
        <v>#DIV/0!</v>
      </c>
      <c r="AW22" s="40" t="e">
        <f t="shared" si="28"/>
        <v>#DIV/0!</v>
      </c>
      <c r="AX22" s="40" t="e">
        <f t="shared" si="29"/>
        <v>#DIV/0!</v>
      </c>
      <c r="BA22" s="155" t="e">
        <f t="shared" si="41"/>
        <v>#DIV/0!</v>
      </c>
      <c r="BB22" s="155" t="e">
        <f t="shared" si="42"/>
        <v>#DIV/0!</v>
      </c>
      <c r="BC22" s="155" t="e">
        <f t="shared" si="43"/>
        <v>#DIV/0!</v>
      </c>
      <c r="BD22" s="155" t="e">
        <f t="shared" si="44"/>
        <v>#DIV/0!</v>
      </c>
      <c r="BE22" s="155" t="e">
        <f t="shared" si="45"/>
        <v>#DIV/0!</v>
      </c>
      <c r="BF22" s="155" t="e">
        <f t="shared" si="46"/>
        <v>#DIV/0!</v>
      </c>
      <c r="BG22" s="156" t="e">
        <f t="shared" si="47"/>
        <v>#DIV/0!</v>
      </c>
      <c r="BH22" s="156"/>
      <c r="BI22" s="156" t="e">
        <f>BI21+Laser!E23</f>
        <v>#DIV/0!</v>
      </c>
    </row>
    <row r="23" spans="1:61" ht="18" customHeight="1">
      <c r="A23" s="311">
        <f>Combined!W31</f>
        <v>0.009290680585958758</v>
      </c>
      <c r="B23" s="271">
        <f t="shared" si="30"/>
        <v>0.008551590292979378</v>
      </c>
      <c r="C23" s="297">
        <f>(Combined!C30+Combined!C31)/2</f>
        <v>6.875</v>
      </c>
      <c r="D23" s="100"/>
      <c r="E23" s="233" t="e">
        <f>Laser!E24</f>
        <v>#DIV/0!</v>
      </c>
      <c r="F23" s="155" t="e">
        <f>Combined!F30</f>
        <v>#DIV/0!</v>
      </c>
      <c r="G23" s="156" t="e">
        <f>Combined!G30</f>
        <v>#DIV/0!</v>
      </c>
      <c r="H23" s="157" t="e">
        <f>Combined!H30</f>
        <v>#DIV/0!</v>
      </c>
      <c r="I23" s="157" t="e">
        <f>Combined!I30</f>
        <v>#DIV/0!</v>
      </c>
      <c r="J23" s="157" t="e">
        <f>Combined!J30</f>
        <v>#DIV/0!</v>
      </c>
      <c r="K23" s="157" t="e">
        <f>Combined!K30</f>
        <v>#DIV/0!</v>
      </c>
      <c r="L23" s="157" t="e">
        <f>Combined!L30</f>
        <v>#DIV/0!</v>
      </c>
      <c r="M23" s="155" t="e">
        <f t="shared" si="31"/>
        <v>#DIV/0!</v>
      </c>
      <c r="N23" s="238" t="e">
        <f t="shared" si="32"/>
        <v>#DIV/0!</v>
      </c>
      <c r="O23" s="238" t="e">
        <f t="shared" si="33"/>
        <v>#DIV/0!</v>
      </c>
      <c r="P23" s="238" t="e">
        <f t="shared" si="34"/>
        <v>#DIV/0!</v>
      </c>
      <c r="Q23" s="238" t="e">
        <f t="shared" si="35"/>
        <v>#DIV/0!</v>
      </c>
      <c r="R23" s="238" t="e">
        <f t="shared" si="36"/>
        <v>#DIV/0!</v>
      </c>
      <c r="S23" s="238" t="e">
        <f t="shared" si="37"/>
        <v>#DIV/0!</v>
      </c>
      <c r="T23" s="238" t="e">
        <f t="shared" si="3"/>
        <v>#DIV/0!</v>
      </c>
      <c r="U23" s="238" t="e">
        <f t="shared" si="4"/>
        <v>#DIV/0!</v>
      </c>
      <c r="V23" s="238" t="e">
        <f t="shared" si="5"/>
        <v>#DIV/0!</v>
      </c>
      <c r="W23" s="238" t="e">
        <f t="shared" si="6"/>
        <v>#DIV/0!</v>
      </c>
      <c r="X23" s="238" t="e">
        <f t="shared" si="7"/>
        <v>#DIV/0!</v>
      </c>
      <c r="Y23" s="238" t="e">
        <f t="shared" si="8"/>
        <v>#DIV/0!</v>
      </c>
      <c r="Z23" s="238" t="e">
        <f t="shared" si="9"/>
        <v>#DIV/0!</v>
      </c>
      <c r="AA23" s="238" t="e">
        <f t="shared" si="10"/>
        <v>#DIV/0!</v>
      </c>
      <c r="AB23" s="238" t="e">
        <f t="shared" si="11"/>
        <v>#DIV/0!</v>
      </c>
      <c r="AC23" s="238" t="e">
        <f t="shared" si="12"/>
        <v>#DIV/0!</v>
      </c>
      <c r="AD23" s="238" t="e">
        <f t="shared" si="13"/>
        <v>#DIV/0!</v>
      </c>
      <c r="AE23" s="238" t="e">
        <f t="shared" si="14"/>
        <v>#DIV/0!</v>
      </c>
      <c r="AF23" s="238" t="e">
        <f t="shared" si="15"/>
        <v>#DIV/0!</v>
      </c>
      <c r="AG23" s="238" t="e">
        <f t="shared" si="16"/>
        <v>#DIV/0!</v>
      </c>
      <c r="AH23" s="238" t="e">
        <f t="shared" si="17"/>
        <v>#DIV/0!</v>
      </c>
      <c r="AI23" s="238" t="e">
        <f t="shared" si="18"/>
        <v>#DIV/0!</v>
      </c>
      <c r="AJ23" s="238" t="e">
        <f t="shared" si="19"/>
        <v>#DIV/0!</v>
      </c>
      <c r="AK23" s="238" t="e">
        <f t="shared" si="20"/>
        <v>#DIV/0!</v>
      </c>
      <c r="AL23" s="238" t="e">
        <f t="shared" si="21"/>
        <v>#DIV/0!</v>
      </c>
      <c r="AM23" s="238" t="e">
        <f t="shared" si="22"/>
        <v>#DIV/0!</v>
      </c>
      <c r="AN23" s="157" t="e">
        <f t="shared" si="23"/>
        <v>#DIV/0!</v>
      </c>
      <c r="AQ23" s="40">
        <f t="shared" si="38"/>
        <v>0</v>
      </c>
      <c r="AR23" s="40" t="e">
        <f t="shared" si="39"/>
        <v>#DIV/0!</v>
      </c>
      <c r="AS23" s="40" t="e">
        <f t="shared" si="24"/>
        <v>#DIV/0!</v>
      </c>
      <c r="AT23" s="40" t="e">
        <f t="shared" si="25"/>
        <v>#DIV/0!</v>
      </c>
      <c r="AU23" s="40" t="e">
        <f t="shared" si="26"/>
        <v>#DIV/0!</v>
      </c>
      <c r="AV23" s="40" t="e">
        <f t="shared" si="27"/>
        <v>#DIV/0!</v>
      </c>
      <c r="AW23" s="40" t="e">
        <f t="shared" si="28"/>
        <v>#DIV/0!</v>
      </c>
      <c r="AX23" s="40" t="e">
        <f t="shared" si="29"/>
        <v>#DIV/0!</v>
      </c>
      <c r="BA23" s="155" t="e">
        <f t="shared" si="41"/>
        <v>#DIV/0!</v>
      </c>
      <c r="BB23" s="155" t="e">
        <f t="shared" si="42"/>
        <v>#DIV/0!</v>
      </c>
      <c r="BC23" s="155" t="e">
        <f t="shared" si="43"/>
        <v>#DIV/0!</v>
      </c>
      <c r="BD23" s="155" t="e">
        <f t="shared" si="44"/>
        <v>#DIV/0!</v>
      </c>
      <c r="BE23" s="155" t="e">
        <f t="shared" si="45"/>
        <v>#DIV/0!</v>
      </c>
      <c r="BF23" s="155" t="e">
        <f t="shared" si="46"/>
        <v>#DIV/0!</v>
      </c>
      <c r="BG23" s="156" t="e">
        <f t="shared" si="47"/>
        <v>#DIV/0!</v>
      </c>
      <c r="BH23" s="156"/>
      <c r="BI23" s="156" t="e">
        <f>BI22+Laser!E24</f>
        <v>#DIV/0!</v>
      </c>
    </row>
    <row r="24" spans="1:61" ht="18" customHeight="1">
      <c r="A24" s="311">
        <f>Combined!W32</f>
        <v>0.011048543456039808</v>
      </c>
      <c r="B24" s="271">
        <f t="shared" si="30"/>
        <v>0.010169612020999284</v>
      </c>
      <c r="C24" s="297">
        <f>(Combined!C31+Combined!C32)/2</f>
        <v>6.625</v>
      </c>
      <c r="D24" s="100"/>
      <c r="E24" s="233" t="e">
        <f>Laser!E25</f>
        <v>#DIV/0!</v>
      </c>
      <c r="F24" s="155" t="e">
        <f>Combined!F31</f>
        <v>#DIV/0!</v>
      </c>
      <c r="G24" s="156" t="e">
        <f>Combined!G31</f>
        <v>#DIV/0!</v>
      </c>
      <c r="H24" s="157" t="e">
        <f>Combined!H31</f>
        <v>#DIV/0!</v>
      </c>
      <c r="I24" s="157" t="e">
        <f>Combined!I31</f>
        <v>#DIV/0!</v>
      </c>
      <c r="J24" s="157" t="e">
        <f>Combined!J31</f>
        <v>#DIV/0!</v>
      </c>
      <c r="K24" s="157" t="e">
        <f>Combined!K31</f>
        <v>#DIV/0!</v>
      </c>
      <c r="L24" s="157" t="e">
        <f>Combined!L31</f>
        <v>#DIV/0!</v>
      </c>
      <c r="M24" s="155" t="e">
        <f t="shared" si="31"/>
        <v>#DIV/0!</v>
      </c>
      <c r="N24" s="238" t="e">
        <f t="shared" si="32"/>
        <v>#DIV/0!</v>
      </c>
      <c r="O24" s="238" t="e">
        <f t="shared" si="33"/>
        <v>#DIV/0!</v>
      </c>
      <c r="P24" s="238" t="e">
        <f t="shared" si="34"/>
        <v>#DIV/0!</v>
      </c>
      <c r="Q24" s="238" t="e">
        <f t="shared" si="35"/>
        <v>#DIV/0!</v>
      </c>
      <c r="R24" s="238" t="e">
        <f t="shared" si="36"/>
        <v>#DIV/0!</v>
      </c>
      <c r="S24" s="238" t="e">
        <f t="shared" si="37"/>
        <v>#DIV/0!</v>
      </c>
      <c r="T24" s="238" t="e">
        <f t="shared" si="3"/>
        <v>#DIV/0!</v>
      </c>
      <c r="U24" s="238" t="e">
        <f t="shared" si="4"/>
        <v>#DIV/0!</v>
      </c>
      <c r="V24" s="238" t="e">
        <f t="shared" si="5"/>
        <v>#DIV/0!</v>
      </c>
      <c r="W24" s="238" t="e">
        <f t="shared" si="6"/>
        <v>#DIV/0!</v>
      </c>
      <c r="X24" s="238" t="e">
        <f t="shared" si="7"/>
        <v>#DIV/0!</v>
      </c>
      <c r="Y24" s="238" t="e">
        <f t="shared" si="8"/>
        <v>#DIV/0!</v>
      </c>
      <c r="Z24" s="238" t="e">
        <f t="shared" si="9"/>
        <v>#DIV/0!</v>
      </c>
      <c r="AA24" s="238" t="e">
        <f t="shared" si="10"/>
        <v>#DIV/0!</v>
      </c>
      <c r="AB24" s="238" t="e">
        <f t="shared" si="11"/>
        <v>#DIV/0!</v>
      </c>
      <c r="AC24" s="238" t="e">
        <f t="shared" si="12"/>
        <v>#DIV/0!</v>
      </c>
      <c r="AD24" s="238" t="e">
        <f t="shared" si="13"/>
        <v>#DIV/0!</v>
      </c>
      <c r="AE24" s="238" t="e">
        <f t="shared" si="14"/>
        <v>#DIV/0!</v>
      </c>
      <c r="AF24" s="238" t="e">
        <f t="shared" si="15"/>
        <v>#DIV/0!</v>
      </c>
      <c r="AG24" s="238" t="e">
        <f t="shared" si="16"/>
        <v>#DIV/0!</v>
      </c>
      <c r="AH24" s="238" t="e">
        <f t="shared" si="17"/>
        <v>#DIV/0!</v>
      </c>
      <c r="AI24" s="238" t="e">
        <f t="shared" si="18"/>
        <v>#DIV/0!</v>
      </c>
      <c r="AJ24" s="238" t="e">
        <f t="shared" si="19"/>
        <v>#DIV/0!</v>
      </c>
      <c r="AK24" s="238" t="e">
        <f t="shared" si="20"/>
        <v>#DIV/0!</v>
      </c>
      <c r="AL24" s="238" t="e">
        <f t="shared" si="21"/>
        <v>#DIV/0!</v>
      </c>
      <c r="AM24" s="238" t="e">
        <f t="shared" si="22"/>
        <v>#DIV/0!</v>
      </c>
      <c r="AN24" s="157" t="e">
        <f t="shared" si="23"/>
        <v>#DIV/0!</v>
      </c>
      <c r="AQ24" s="40">
        <f t="shared" si="38"/>
        <v>0</v>
      </c>
      <c r="AR24" s="40" t="e">
        <f t="shared" si="39"/>
        <v>#DIV/0!</v>
      </c>
      <c r="AS24" s="40" t="e">
        <f t="shared" si="24"/>
        <v>#DIV/0!</v>
      </c>
      <c r="AT24" s="40" t="e">
        <f t="shared" si="25"/>
        <v>#DIV/0!</v>
      </c>
      <c r="AU24" s="40" t="e">
        <f t="shared" si="26"/>
        <v>#DIV/0!</v>
      </c>
      <c r="AV24" s="40" t="e">
        <f t="shared" si="27"/>
        <v>#DIV/0!</v>
      </c>
      <c r="AW24" s="40" t="e">
        <f t="shared" si="28"/>
        <v>#DIV/0!</v>
      </c>
      <c r="AX24" s="40" t="e">
        <f t="shared" si="29"/>
        <v>#DIV/0!</v>
      </c>
      <c r="BA24" s="155" t="e">
        <f t="shared" si="41"/>
        <v>#DIV/0!</v>
      </c>
      <c r="BB24" s="155" t="e">
        <f t="shared" si="42"/>
        <v>#DIV/0!</v>
      </c>
      <c r="BC24" s="155" t="e">
        <f t="shared" si="43"/>
        <v>#DIV/0!</v>
      </c>
      <c r="BD24" s="155" t="e">
        <f t="shared" si="44"/>
        <v>#DIV/0!</v>
      </c>
      <c r="BE24" s="155" t="e">
        <f t="shared" si="45"/>
        <v>#DIV/0!</v>
      </c>
      <c r="BF24" s="155" t="e">
        <f t="shared" si="46"/>
        <v>#DIV/0!</v>
      </c>
      <c r="BG24" s="156" t="e">
        <f t="shared" si="47"/>
        <v>#DIV/0!</v>
      </c>
      <c r="BH24" s="156"/>
      <c r="BI24" s="156" t="e">
        <f>BI23+Laser!E25</f>
        <v>#DIV/0!</v>
      </c>
    </row>
    <row r="25" spans="1:61" ht="18" customHeight="1">
      <c r="A25" s="311">
        <f>Combined!W33</f>
        <v>0.013139006488339287</v>
      </c>
      <c r="B25" s="271">
        <f t="shared" si="30"/>
        <v>0.012093774972189547</v>
      </c>
      <c r="C25" s="297">
        <f>(Combined!C32+Combined!C33)/2</f>
        <v>6.375</v>
      </c>
      <c r="D25" s="100"/>
      <c r="E25" s="233" t="e">
        <f>Laser!E26</f>
        <v>#DIV/0!</v>
      </c>
      <c r="F25" s="155" t="e">
        <f>Combined!F32</f>
        <v>#DIV/0!</v>
      </c>
      <c r="G25" s="156" t="e">
        <f>Combined!G32</f>
        <v>#DIV/0!</v>
      </c>
      <c r="H25" s="157" t="e">
        <f>Combined!H32</f>
        <v>#DIV/0!</v>
      </c>
      <c r="I25" s="157" t="e">
        <f>Combined!I32</f>
        <v>#DIV/0!</v>
      </c>
      <c r="J25" s="157" t="e">
        <f>Combined!J32</f>
        <v>#DIV/0!</v>
      </c>
      <c r="K25" s="157" t="e">
        <f>Combined!K32</f>
        <v>#DIV/0!</v>
      </c>
      <c r="L25" s="157" t="e">
        <f>Combined!L32</f>
        <v>#DIV/0!</v>
      </c>
      <c r="M25" s="155" t="e">
        <f t="shared" si="31"/>
        <v>#DIV/0!</v>
      </c>
      <c r="N25" s="238" t="e">
        <f t="shared" si="32"/>
        <v>#DIV/0!</v>
      </c>
      <c r="O25" s="238" t="e">
        <f t="shared" si="33"/>
        <v>#DIV/0!</v>
      </c>
      <c r="P25" s="238" t="e">
        <f t="shared" si="34"/>
        <v>#DIV/0!</v>
      </c>
      <c r="Q25" s="238" t="e">
        <f t="shared" si="35"/>
        <v>#DIV/0!</v>
      </c>
      <c r="R25" s="238" t="e">
        <f t="shared" si="36"/>
        <v>#DIV/0!</v>
      </c>
      <c r="S25" s="238" t="e">
        <f t="shared" si="37"/>
        <v>#DIV/0!</v>
      </c>
      <c r="T25" s="238" t="e">
        <f t="shared" si="3"/>
        <v>#DIV/0!</v>
      </c>
      <c r="U25" s="238" t="e">
        <f t="shared" si="4"/>
        <v>#DIV/0!</v>
      </c>
      <c r="V25" s="238" t="e">
        <f t="shared" si="5"/>
        <v>#DIV/0!</v>
      </c>
      <c r="W25" s="238" t="e">
        <f t="shared" si="6"/>
        <v>#DIV/0!</v>
      </c>
      <c r="X25" s="238" t="e">
        <f t="shared" si="7"/>
        <v>#DIV/0!</v>
      </c>
      <c r="Y25" s="238" t="e">
        <f t="shared" si="8"/>
        <v>#DIV/0!</v>
      </c>
      <c r="Z25" s="238" t="e">
        <f t="shared" si="9"/>
        <v>#DIV/0!</v>
      </c>
      <c r="AA25" s="238" t="e">
        <f t="shared" si="10"/>
        <v>#DIV/0!</v>
      </c>
      <c r="AB25" s="238" t="e">
        <f t="shared" si="11"/>
        <v>#DIV/0!</v>
      </c>
      <c r="AC25" s="238" t="e">
        <f t="shared" si="12"/>
        <v>#DIV/0!</v>
      </c>
      <c r="AD25" s="238" t="e">
        <f t="shared" si="13"/>
        <v>#DIV/0!</v>
      </c>
      <c r="AE25" s="238" t="e">
        <f t="shared" si="14"/>
        <v>#DIV/0!</v>
      </c>
      <c r="AF25" s="238" t="e">
        <f t="shared" si="15"/>
        <v>#DIV/0!</v>
      </c>
      <c r="AG25" s="238" t="e">
        <f t="shared" si="16"/>
        <v>#DIV/0!</v>
      </c>
      <c r="AH25" s="238" t="e">
        <f t="shared" si="17"/>
        <v>#DIV/0!</v>
      </c>
      <c r="AI25" s="238" t="e">
        <f t="shared" si="18"/>
        <v>#DIV/0!</v>
      </c>
      <c r="AJ25" s="238" t="e">
        <f t="shared" si="19"/>
        <v>#DIV/0!</v>
      </c>
      <c r="AK25" s="238" t="e">
        <f t="shared" si="20"/>
        <v>#DIV/0!</v>
      </c>
      <c r="AL25" s="238" t="e">
        <f t="shared" si="21"/>
        <v>#DIV/0!</v>
      </c>
      <c r="AM25" s="238" t="e">
        <f t="shared" si="22"/>
        <v>#DIV/0!</v>
      </c>
      <c r="AN25" s="157" t="e">
        <f t="shared" si="23"/>
        <v>#DIV/0!</v>
      </c>
      <c r="AQ25" s="40">
        <f t="shared" si="38"/>
        <v>0</v>
      </c>
      <c r="AR25" s="40" t="e">
        <f t="shared" si="39"/>
        <v>#DIV/0!</v>
      </c>
      <c r="AS25" s="40" t="e">
        <f t="shared" si="24"/>
        <v>#DIV/0!</v>
      </c>
      <c r="AT25" s="40" t="e">
        <f t="shared" si="25"/>
        <v>#DIV/0!</v>
      </c>
      <c r="AU25" s="40" t="e">
        <f t="shared" si="26"/>
        <v>#DIV/0!</v>
      </c>
      <c r="AV25" s="40" t="e">
        <f t="shared" si="27"/>
        <v>#DIV/0!</v>
      </c>
      <c r="AW25" s="40" t="e">
        <f t="shared" si="28"/>
        <v>#DIV/0!</v>
      </c>
      <c r="AX25" s="40" t="e">
        <f t="shared" si="29"/>
        <v>#DIV/0!</v>
      </c>
      <c r="BA25" s="155" t="e">
        <f t="shared" si="41"/>
        <v>#DIV/0!</v>
      </c>
      <c r="BB25" s="155" t="e">
        <f t="shared" si="42"/>
        <v>#DIV/0!</v>
      </c>
      <c r="BC25" s="155" t="e">
        <f t="shared" si="43"/>
        <v>#DIV/0!</v>
      </c>
      <c r="BD25" s="155" t="e">
        <f t="shared" si="44"/>
        <v>#DIV/0!</v>
      </c>
      <c r="BE25" s="155" t="e">
        <f t="shared" si="45"/>
        <v>#DIV/0!</v>
      </c>
      <c r="BF25" s="155" t="e">
        <f t="shared" si="46"/>
        <v>#DIV/0!</v>
      </c>
      <c r="BG25" s="156" t="e">
        <f t="shared" si="47"/>
        <v>#DIV/0!</v>
      </c>
      <c r="BH25" s="156"/>
      <c r="BI25" s="156" t="e">
        <f>BI24+Laser!E26</f>
        <v>#DIV/0!</v>
      </c>
    </row>
    <row r="26" spans="1:61" ht="18" customHeight="1">
      <c r="A26" s="311">
        <f>Combined!W34</f>
        <v>0.015625</v>
      </c>
      <c r="B26" s="271">
        <f t="shared" si="30"/>
        <v>0.014382003244169644</v>
      </c>
      <c r="C26" s="297">
        <f>(Combined!C33+Combined!C34)/2</f>
        <v>6.125</v>
      </c>
      <c r="D26" s="100"/>
      <c r="E26" s="233" t="e">
        <f>Laser!E27</f>
        <v>#DIV/0!</v>
      </c>
      <c r="F26" s="155" t="e">
        <f>Combined!F33</f>
        <v>#DIV/0!</v>
      </c>
      <c r="G26" s="156" t="e">
        <f>Combined!G33</f>
        <v>#DIV/0!</v>
      </c>
      <c r="H26" s="157" t="e">
        <f>Combined!H33</f>
        <v>#DIV/0!</v>
      </c>
      <c r="I26" s="157" t="e">
        <f>Combined!I33</f>
        <v>#DIV/0!</v>
      </c>
      <c r="J26" s="157" t="e">
        <f>Combined!J33</f>
        <v>#DIV/0!</v>
      </c>
      <c r="K26" s="157" t="e">
        <f>Combined!K33</f>
        <v>#DIV/0!</v>
      </c>
      <c r="L26" s="157" t="e">
        <f>Combined!L33</f>
        <v>#DIV/0!</v>
      </c>
      <c r="M26" s="155" t="e">
        <f t="shared" si="31"/>
        <v>#DIV/0!</v>
      </c>
      <c r="N26" s="238" t="e">
        <f t="shared" si="32"/>
        <v>#DIV/0!</v>
      </c>
      <c r="O26" s="238" t="e">
        <f t="shared" si="33"/>
        <v>#DIV/0!</v>
      </c>
      <c r="P26" s="238" t="e">
        <f t="shared" si="34"/>
        <v>#DIV/0!</v>
      </c>
      <c r="Q26" s="238" t="e">
        <f t="shared" si="35"/>
        <v>#DIV/0!</v>
      </c>
      <c r="R26" s="238" t="e">
        <f t="shared" si="36"/>
        <v>#DIV/0!</v>
      </c>
      <c r="S26" s="238" t="e">
        <f t="shared" si="37"/>
        <v>#DIV/0!</v>
      </c>
      <c r="T26" s="238" t="e">
        <f t="shared" si="3"/>
        <v>#DIV/0!</v>
      </c>
      <c r="U26" s="238" t="e">
        <f t="shared" si="4"/>
        <v>#DIV/0!</v>
      </c>
      <c r="V26" s="238" t="e">
        <f t="shared" si="5"/>
        <v>#DIV/0!</v>
      </c>
      <c r="W26" s="238" t="e">
        <f t="shared" si="6"/>
        <v>#DIV/0!</v>
      </c>
      <c r="X26" s="238" t="e">
        <f t="shared" si="7"/>
        <v>#DIV/0!</v>
      </c>
      <c r="Y26" s="238" t="e">
        <f t="shared" si="8"/>
        <v>#DIV/0!</v>
      </c>
      <c r="Z26" s="238" t="e">
        <f t="shared" si="9"/>
        <v>#DIV/0!</v>
      </c>
      <c r="AA26" s="238" t="e">
        <f t="shared" si="10"/>
        <v>#DIV/0!</v>
      </c>
      <c r="AB26" s="238" t="e">
        <f t="shared" si="11"/>
        <v>#DIV/0!</v>
      </c>
      <c r="AC26" s="238" t="e">
        <f t="shared" si="12"/>
        <v>#DIV/0!</v>
      </c>
      <c r="AD26" s="238" t="e">
        <f t="shared" si="13"/>
        <v>#DIV/0!</v>
      </c>
      <c r="AE26" s="238" t="e">
        <f t="shared" si="14"/>
        <v>#DIV/0!</v>
      </c>
      <c r="AF26" s="238" t="e">
        <f t="shared" si="15"/>
        <v>#DIV/0!</v>
      </c>
      <c r="AG26" s="238" t="e">
        <f t="shared" si="16"/>
        <v>#DIV/0!</v>
      </c>
      <c r="AH26" s="238" t="e">
        <f t="shared" si="17"/>
        <v>#DIV/0!</v>
      </c>
      <c r="AI26" s="238" t="e">
        <f t="shared" si="18"/>
        <v>#DIV/0!</v>
      </c>
      <c r="AJ26" s="238" t="e">
        <f t="shared" si="19"/>
        <v>#DIV/0!</v>
      </c>
      <c r="AK26" s="238" t="e">
        <f t="shared" si="20"/>
        <v>#DIV/0!</v>
      </c>
      <c r="AL26" s="238" t="e">
        <f t="shared" si="21"/>
        <v>#DIV/0!</v>
      </c>
      <c r="AM26" s="238" t="e">
        <f t="shared" si="22"/>
        <v>#DIV/0!</v>
      </c>
      <c r="AN26" s="157" t="e">
        <f t="shared" si="23"/>
        <v>#DIV/0!</v>
      </c>
      <c r="AQ26" s="40">
        <f t="shared" si="38"/>
        <v>0</v>
      </c>
      <c r="AR26" s="40" t="e">
        <f t="shared" si="39"/>
        <v>#DIV/0!</v>
      </c>
      <c r="AS26" s="40" t="e">
        <f t="shared" si="24"/>
        <v>#DIV/0!</v>
      </c>
      <c r="AT26" s="40" t="e">
        <f t="shared" si="25"/>
        <v>#DIV/0!</v>
      </c>
      <c r="AU26" s="40" t="e">
        <f t="shared" si="26"/>
        <v>#DIV/0!</v>
      </c>
      <c r="AV26" s="40" t="e">
        <f t="shared" si="27"/>
        <v>#DIV/0!</v>
      </c>
      <c r="AW26" s="40" t="e">
        <f t="shared" si="28"/>
        <v>#DIV/0!</v>
      </c>
      <c r="AX26" s="40" t="e">
        <f t="shared" si="29"/>
        <v>#DIV/0!</v>
      </c>
      <c r="BA26" s="155" t="e">
        <f t="shared" si="41"/>
        <v>#DIV/0!</v>
      </c>
      <c r="BB26" s="155" t="e">
        <f t="shared" si="42"/>
        <v>#DIV/0!</v>
      </c>
      <c r="BC26" s="155" t="e">
        <f t="shared" si="43"/>
        <v>#DIV/0!</v>
      </c>
      <c r="BD26" s="155" t="e">
        <f t="shared" si="44"/>
        <v>#DIV/0!</v>
      </c>
      <c r="BE26" s="155" t="e">
        <f t="shared" si="45"/>
        <v>#DIV/0!</v>
      </c>
      <c r="BF26" s="155" t="e">
        <f t="shared" si="46"/>
        <v>#DIV/0!</v>
      </c>
      <c r="BG26" s="156" t="e">
        <f t="shared" si="47"/>
        <v>#DIV/0!</v>
      </c>
      <c r="BH26" s="156"/>
      <c r="BI26" s="156" t="e">
        <f>BI25+Laser!E27</f>
        <v>#DIV/0!</v>
      </c>
    </row>
    <row r="27" spans="1:61" ht="18" customHeight="1">
      <c r="A27" s="311">
        <f>Combined!W35</f>
        <v>0.018581361171917516</v>
      </c>
      <c r="B27" s="271">
        <f t="shared" si="30"/>
        <v>0.017103180585958756</v>
      </c>
      <c r="C27" s="297">
        <f>(Combined!C34+Combined!C35)/2</f>
        <v>5.875</v>
      </c>
      <c r="D27" s="100"/>
      <c r="E27" s="233" t="e">
        <f>Laser!E28</f>
        <v>#DIV/0!</v>
      </c>
      <c r="F27" s="155" t="e">
        <f>Combined!F34</f>
        <v>#DIV/0!</v>
      </c>
      <c r="G27" s="156" t="e">
        <f>Combined!G34</f>
        <v>#DIV/0!</v>
      </c>
      <c r="H27" s="157" t="e">
        <f>Combined!H34</f>
        <v>#DIV/0!</v>
      </c>
      <c r="I27" s="157" t="e">
        <f>Combined!I34</f>
        <v>#DIV/0!</v>
      </c>
      <c r="J27" s="157" t="e">
        <f>Combined!J34</f>
        <v>#DIV/0!</v>
      </c>
      <c r="K27" s="157" t="e">
        <f>Combined!K34</f>
        <v>#DIV/0!</v>
      </c>
      <c r="L27" s="157" t="e">
        <f>Combined!L34</f>
        <v>#DIV/0!</v>
      </c>
      <c r="M27" s="155" t="e">
        <f t="shared" si="31"/>
        <v>#DIV/0!</v>
      </c>
      <c r="N27" s="238" t="e">
        <f t="shared" si="32"/>
        <v>#DIV/0!</v>
      </c>
      <c r="O27" s="238" t="e">
        <f t="shared" si="33"/>
        <v>#DIV/0!</v>
      </c>
      <c r="P27" s="238" t="e">
        <f t="shared" si="34"/>
        <v>#DIV/0!</v>
      </c>
      <c r="Q27" s="238" t="e">
        <f t="shared" si="35"/>
        <v>#DIV/0!</v>
      </c>
      <c r="R27" s="238" t="e">
        <f t="shared" si="36"/>
        <v>#DIV/0!</v>
      </c>
      <c r="S27" s="238" t="e">
        <f t="shared" si="37"/>
        <v>#DIV/0!</v>
      </c>
      <c r="T27" s="238" t="e">
        <f t="shared" si="3"/>
        <v>#DIV/0!</v>
      </c>
      <c r="U27" s="238" t="e">
        <f t="shared" si="4"/>
        <v>#DIV/0!</v>
      </c>
      <c r="V27" s="238" t="e">
        <f t="shared" si="5"/>
        <v>#DIV/0!</v>
      </c>
      <c r="W27" s="238" t="e">
        <f t="shared" si="6"/>
        <v>#DIV/0!</v>
      </c>
      <c r="X27" s="238" t="e">
        <f t="shared" si="7"/>
        <v>#DIV/0!</v>
      </c>
      <c r="Y27" s="238" t="e">
        <f t="shared" si="8"/>
        <v>#DIV/0!</v>
      </c>
      <c r="Z27" s="238" t="e">
        <f t="shared" si="9"/>
        <v>#DIV/0!</v>
      </c>
      <c r="AA27" s="238" t="e">
        <f t="shared" si="10"/>
        <v>#DIV/0!</v>
      </c>
      <c r="AB27" s="238" t="e">
        <f t="shared" si="11"/>
        <v>#DIV/0!</v>
      </c>
      <c r="AC27" s="238" t="e">
        <f t="shared" si="12"/>
        <v>#DIV/0!</v>
      </c>
      <c r="AD27" s="238" t="e">
        <f t="shared" si="13"/>
        <v>#DIV/0!</v>
      </c>
      <c r="AE27" s="238" t="e">
        <f t="shared" si="14"/>
        <v>#DIV/0!</v>
      </c>
      <c r="AF27" s="238" t="e">
        <f t="shared" si="15"/>
        <v>#DIV/0!</v>
      </c>
      <c r="AG27" s="238" t="e">
        <f t="shared" si="16"/>
        <v>#DIV/0!</v>
      </c>
      <c r="AH27" s="238" t="e">
        <f t="shared" si="17"/>
        <v>#DIV/0!</v>
      </c>
      <c r="AI27" s="238" t="e">
        <f t="shared" si="18"/>
        <v>#DIV/0!</v>
      </c>
      <c r="AJ27" s="238" t="e">
        <f t="shared" si="19"/>
        <v>#DIV/0!</v>
      </c>
      <c r="AK27" s="238" t="e">
        <f t="shared" si="20"/>
        <v>#DIV/0!</v>
      </c>
      <c r="AL27" s="238" t="e">
        <f t="shared" si="21"/>
        <v>#DIV/0!</v>
      </c>
      <c r="AM27" s="238" t="e">
        <f t="shared" si="22"/>
        <v>#DIV/0!</v>
      </c>
      <c r="AN27" s="157" t="e">
        <f t="shared" si="23"/>
        <v>#DIV/0!</v>
      </c>
      <c r="AQ27" s="40">
        <f t="shared" si="38"/>
        <v>0</v>
      </c>
      <c r="AR27" s="40" t="e">
        <f t="shared" si="39"/>
        <v>#DIV/0!</v>
      </c>
      <c r="AS27" s="40" t="e">
        <f t="shared" si="24"/>
        <v>#DIV/0!</v>
      </c>
      <c r="AT27" s="40" t="e">
        <f t="shared" si="25"/>
        <v>#DIV/0!</v>
      </c>
      <c r="AU27" s="40" t="e">
        <f t="shared" si="26"/>
        <v>#DIV/0!</v>
      </c>
      <c r="AV27" s="40" t="e">
        <f t="shared" si="27"/>
        <v>#DIV/0!</v>
      </c>
      <c r="AW27" s="40" t="e">
        <f t="shared" si="28"/>
        <v>#DIV/0!</v>
      </c>
      <c r="AX27" s="40" t="e">
        <f t="shared" si="29"/>
        <v>#DIV/0!</v>
      </c>
      <c r="BA27" s="155" t="e">
        <f t="shared" si="41"/>
        <v>#DIV/0!</v>
      </c>
      <c r="BB27" s="155" t="e">
        <f t="shared" si="42"/>
        <v>#DIV/0!</v>
      </c>
      <c r="BC27" s="155" t="e">
        <f t="shared" si="43"/>
        <v>#DIV/0!</v>
      </c>
      <c r="BD27" s="155" t="e">
        <f t="shared" si="44"/>
        <v>#DIV/0!</v>
      </c>
      <c r="BE27" s="155" t="e">
        <f t="shared" si="45"/>
        <v>#DIV/0!</v>
      </c>
      <c r="BF27" s="155" t="e">
        <f t="shared" si="46"/>
        <v>#DIV/0!</v>
      </c>
      <c r="BG27" s="156" t="e">
        <f t="shared" si="47"/>
        <v>#DIV/0!</v>
      </c>
      <c r="BH27" s="156"/>
      <c r="BI27" s="156" t="e">
        <f>BI26+Laser!E28</f>
        <v>#DIV/0!</v>
      </c>
    </row>
    <row r="28" spans="1:61" ht="18" customHeight="1">
      <c r="A28" s="311">
        <f>Combined!W36</f>
        <v>0.022097086912079608</v>
      </c>
      <c r="B28" s="271">
        <f t="shared" si="30"/>
        <v>0.02033922404199856</v>
      </c>
      <c r="C28" s="297">
        <f>(Combined!C35+Combined!C36)/2</f>
        <v>5.625</v>
      </c>
      <c r="D28" s="100"/>
      <c r="E28" s="233" t="e">
        <f>Laser!E29</f>
        <v>#DIV/0!</v>
      </c>
      <c r="F28" s="155" t="e">
        <f>Combined!F35</f>
        <v>#DIV/0!</v>
      </c>
      <c r="G28" s="156" t="e">
        <f>Combined!G35</f>
        <v>#DIV/0!</v>
      </c>
      <c r="H28" s="157" t="e">
        <f>Combined!H35</f>
        <v>#DIV/0!</v>
      </c>
      <c r="I28" s="157" t="e">
        <f>Combined!I35</f>
        <v>#DIV/0!</v>
      </c>
      <c r="J28" s="157" t="e">
        <f>Combined!J35</f>
        <v>#DIV/0!</v>
      </c>
      <c r="K28" s="157" t="e">
        <f>Combined!K35</f>
        <v>#DIV/0!</v>
      </c>
      <c r="L28" s="157" t="e">
        <f>Combined!L35</f>
        <v>#DIV/0!</v>
      </c>
      <c r="M28" s="155" t="e">
        <f t="shared" si="31"/>
        <v>#DIV/0!</v>
      </c>
      <c r="N28" s="238" t="e">
        <f t="shared" si="32"/>
        <v>#DIV/0!</v>
      </c>
      <c r="O28" s="238" t="e">
        <f t="shared" si="33"/>
        <v>#DIV/0!</v>
      </c>
      <c r="P28" s="238" t="e">
        <f t="shared" si="34"/>
        <v>#DIV/0!</v>
      </c>
      <c r="Q28" s="238" t="e">
        <f t="shared" si="35"/>
        <v>#DIV/0!</v>
      </c>
      <c r="R28" s="238" t="e">
        <f t="shared" si="36"/>
        <v>#DIV/0!</v>
      </c>
      <c r="S28" s="238" t="e">
        <f t="shared" si="37"/>
        <v>#DIV/0!</v>
      </c>
      <c r="T28" s="238" t="e">
        <f t="shared" si="3"/>
        <v>#DIV/0!</v>
      </c>
      <c r="U28" s="238" t="e">
        <f t="shared" si="4"/>
        <v>#DIV/0!</v>
      </c>
      <c r="V28" s="238" t="e">
        <f t="shared" si="5"/>
        <v>#DIV/0!</v>
      </c>
      <c r="W28" s="238" t="e">
        <f t="shared" si="6"/>
        <v>#DIV/0!</v>
      </c>
      <c r="X28" s="238" t="e">
        <f t="shared" si="7"/>
        <v>#DIV/0!</v>
      </c>
      <c r="Y28" s="238" t="e">
        <f t="shared" si="8"/>
        <v>#DIV/0!</v>
      </c>
      <c r="Z28" s="238" t="e">
        <f t="shared" si="9"/>
        <v>#DIV/0!</v>
      </c>
      <c r="AA28" s="238" t="e">
        <f t="shared" si="10"/>
        <v>#DIV/0!</v>
      </c>
      <c r="AB28" s="238" t="e">
        <f t="shared" si="11"/>
        <v>#DIV/0!</v>
      </c>
      <c r="AC28" s="238" t="e">
        <f t="shared" si="12"/>
        <v>#DIV/0!</v>
      </c>
      <c r="AD28" s="238" t="e">
        <f t="shared" si="13"/>
        <v>#DIV/0!</v>
      </c>
      <c r="AE28" s="238" t="e">
        <f t="shared" si="14"/>
        <v>#DIV/0!</v>
      </c>
      <c r="AF28" s="238" t="e">
        <f t="shared" si="15"/>
        <v>#DIV/0!</v>
      </c>
      <c r="AG28" s="238" t="e">
        <f t="shared" si="16"/>
        <v>#DIV/0!</v>
      </c>
      <c r="AH28" s="238" t="e">
        <f t="shared" si="17"/>
        <v>#DIV/0!</v>
      </c>
      <c r="AI28" s="238" t="e">
        <f t="shared" si="18"/>
        <v>#DIV/0!</v>
      </c>
      <c r="AJ28" s="238" t="e">
        <f t="shared" si="19"/>
        <v>#DIV/0!</v>
      </c>
      <c r="AK28" s="238" t="e">
        <f t="shared" si="20"/>
        <v>#DIV/0!</v>
      </c>
      <c r="AL28" s="238" t="e">
        <f t="shared" si="21"/>
        <v>#DIV/0!</v>
      </c>
      <c r="AM28" s="238" t="e">
        <f t="shared" si="22"/>
        <v>#DIV/0!</v>
      </c>
      <c r="AN28" s="157" t="e">
        <f t="shared" si="23"/>
        <v>#DIV/0!</v>
      </c>
      <c r="AQ28" s="40">
        <f t="shared" si="38"/>
        <v>0</v>
      </c>
      <c r="AR28" s="40" t="e">
        <f t="shared" si="39"/>
        <v>#DIV/0!</v>
      </c>
      <c r="AS28" s="40" t="e">
        <f t="shared" si="24"/>
        <v>#DIV/0!</v>
      </c>
      <c r="AT28" s="40" t="e">
        <f t="shared" si="25"/>
        <v>#DIV/0!</v>
      </c>
      <c r="AU28" s="40" t="e">
        <f t="shared" si="26"/>
        <v>#DIV/0!</v>
      </c>
      <c r="AV28" s="40" t="e">
        <f t="shared" si="27"/>
        <v>#DIV/0!</v>
      </c>
      <c r="AW28" s="40" t="e">
        <f t="shared" si="28"/>
        <v>#DIV/0!</v>
      </c>
      <c r="AX28" s="40" t="e">
        <f t="shared" si="29"/>
        <v>#DIV/0!</v>
      </c>
      <c r="BA28" s="155" t="e">
        <f t="shared" si="41"/>
        <v>#DIV/0!</v>
      </c>
      <c r="BB28" s="155" t="e">
        <f t="shared" si="42"/>
        <v>#DIV/0!</v>
      </c>
      <c r="BC28" s="155" t="e">
        <f t="shared" si="43"/>
        <v>#DIV/0!</v>
      </c>
      <c r="BD28" s="155" t="e">
        <f t="shared" si="44"/>
        <v>#DIV/0!</v>
      </c>
      <c r="BE28" s="155" t="e">
        <f t="shared" si="45"/>
        <v>#DIV/0!</v>
      </c>
      <c r="BF28" s="155" t="e">
        <f t="shared" si="46"/>
        <v>#DIV/0!</v>
      </c>
      <c r="BG28" s="156" t="e">
        <f t="shared" si="47"/>
        <v>#DIV/0!</v>
      </c>
      <c r="BH28" s="156"/>
      <c r="BI28" s="156" t="e">
        <f>BI27+Laser!E29</f>
        <v>#DIV/0!</v>
      </c>
    </row>
    <row r="29" spans="1:61" ht="18" customHeight="1">
      <c r="A29" s="311">
        <f>Combined!W37</f>
        <v>0.02627801297667858</v>
      </c>
      <c r="B29" s="271">
        <f t="shared" si="30"/>
        <v>0.024187549944379095</v>
      </c>
      <c r="C29" s="297">
        <f>(Combined!C36+Combined!C37)/2</f>
        <v>5.375</v>
      </c>
      <c r="D29" s="100">
        <f>Combined!D36</f>
        <v>0</v>
      </c>
      <c r="E29" s="233" t="e">
        <f>Laser!E30</f>
        <v>#DIV/0!</v>
      </c>
      <c r="F29" s="155" t="e">
        <f>Combined!F36</f>
        <v>#DIV/0!</v>
      </c>
      <c r="G29" s="156" t="e">
        <f>Combined!G36</f>
        <v>#DIV/0!</v>
      </c>
      <c r="H29" s="157" t="e">
        <f>Combined!H36</f>
        <v>#DIV/0!</v>
      </c>
      <c r="I29" s="157" t="e">
        <f>Combined!I36</f>
        <v>#DIV/0!</v>
      </c>
      <c r="J29" s="157" t="e">
        <f>Combined!J36</f>
        <v>#DIV/0!</v>
      </c>
      <c r="K29" s="157" t="e">
        <f>Combined!K36</f>
        <v>#DIV/0!</v>
      </c>
      <c r="L29" s="157" t="e">
        <f>Combined!L36</f>
        <v>#DIV/0!</v>
      </c>
      <c r="M29" s="155" t="e">
        <f t="shared" si="31"/>
        <v>#DIV/0!</v>
      </c>
      <c r="N29" s="238" t="e">
        <f t="shared" si="32"/>
        <v>#DIV/0!</v>
      </c>
      <c r="O29" s="238" t="e">
        <f t="shared" si="33"/>
        <v>#DIV/0!</v>
      </c>
      <c r="P29" s="238" t="e">
        <f t="shared" si="34"/>
        <v>#DIV/0!</v>
      </c>
      <c r="Q29" s="238" t="e">
        <f t="shared" si="35"/>
        <v>#DIV/0!</v>
      </c>
      <c r="R29" s="238" t="e">
        <f t="shared" si="36"/>
        <v>#DIV/0!</v>
      </c>
      <c r="S29" s="238" t="e">
        <f t="shared" si="37"/>
        <v>#DIV/0!</v>
      </c>
      <c r="T29" s="238" t="e">
        <f t="shared" si="3"/>
        <v>#DIV/0!</v>
      </c>
      <c r="U29" s="238" t="e">
        <f t="shared" si="4"/>
        <v>#DIV/0!</v>
      </c>
      <c r="V29" s="238" t="e">
        <f t="shared" si="5"/>
        <v>#DIV/0!</v>
      </c>
      <c r="W29" s="238" t="e">
        <f t="shared" si="6"/>
        <v>#DIV/0!</v>
      </c>
      <c r="X29" s="238" t="e">
        <f t="shared" si="7"/>
        <v>#DIV/0!</v>
      </c>
      <c r="Y29" s="238" t="e">
        <f t="shared" si="8"/>
        <v>#DIV/0!</v>
      </c>
      <c r="Z29" s="238" t="e">
        <f t="shared" si="9"/>
        <v>#DIV/0!</v>
      </c>
      <c r="AA29" s="238" t="e">
        <f t="shared" si="10"/>
        <v>#DIV/0!</v>
      </c>
      <c r="AB29" s="238" t="e">
        <f t="shared" si="11"/>
        <v>#DIV/0!</v>
      </c>
      <c r="AC29" s="238" t="e">
        <f t="shared" si="12"/>
        <v>#DIV/0!</v>
      </c>
      <c r="AD29" s="238" t="e">
        <f t="shared" si="13"/>
        <v>#DIV/0!</v>
      </c>
      <c r="AE29" s="238" t="e">
        <f t="shared" si="14"/>
        <v>#DIV/0!</v>
      </c>
      <c r="AF29" s="238" t="e">
        <f t="shared" si="15"/>
        <v>#DIV/0!</v>
      </c>
      <c r="AG29" s="238" t="e">
        <f t="shared" si="16"/>
        <v>#DIV/0!</v>
      </c>
      <c r="AH29" s="238" t="e">
        <f t="shared" si="17"/>
        <v>#DIV/0!</v>
      </c>
      <c r="AI29" s="238" t="e">
        <f t="shared" si="18"/>
        <v>#DIV/0!</v>
      </c>
      <c r="AJ29" s="238" t="e">
        <f t="shared" si="19"/>
        <v>#DIV/0!</v>
      </c>
      <c r="AK29" s="238" t="e">
        <f t="shared" si="20"/>
        <v>#DIV/0!</v>
      </c>
      <c r="AL29" s="238" t="e">
        <f t="shared" si="21"/>
        <v>#DIV/0!</v>
      </c>
      <c r="AM29" s="238" t="e">
        <f t="shared" si="22"/>
        <v>#DIV/0!</v>
      </c>
      <c r="AN29" s="157" t="e">
        <f t="shared" si="23"/>
        <v>#DIV/0!</v>
      </c>
      <c r="AQ29" s="40">
        <f t="shared" si="38"/>
        <v>0</v>
      </c>
      <c r="AR29" s="40" t="e">
        <f t="shared" si="39"/>
        <v>#DIV/0!</v>
      </c>
      <c r="AS29" s="40" t="e">
        <f t="shared" si="24"/>
        <v>#DIV/0!</v>
      </c>
      <c r="AT29" s="40" t="e">
        <f t="shared" si="25"/>
        <v>#DIV/0!</v>
      </c>
      <c r="AU29" s="40" t="e">
        <f t="shared" si="26"/>
        <v>#DIV/0!</v>
      </c>
      <c r="AV29" s="40" t="e">
        <f t="shared" si="27"/>
        <v>#DIV/0!</v>
      </c>
      <c r="AW29" s="40" t="e">
        <f t="shared" si="28"/>
        <v>#DIV/0!</v>
      </c>
      <c r="AX29" s="40" t="e">
        <f t="shared" si="29"/>
        <v>#DIV/0!</v>
      </c>
      <c r="BA29" s="155" t="e">
        <f t="shared" si="41"/>
        <v>#DIV/0!</v>
      </c>
      <c r="BB29" s="155" t="e">
        <f t="shared" si="42"/>
        <v>#DIV/0!</v>
      </c>
      <c r="BC29" s="155" t="e">
        <f t="shared" si="43"/>
        <v>#DIV/0!</v>
      </c>
      <c r="BD29" s="155" t="e">
        <f t="shared" si="44"/>
        <v>#DIV/0!</v>
      </c>
      <c r="BE29" s="155" t="e">
        <f t="shared" si="45"/>
        <v>#DIV/0!</v>
      </c>
      <c r="BF29" s="155" t="e">
        <f t="shared" si="46"/>
        <v>#DIV/0!</v>
      </c>
      <c r="BG29" s="156" t="e">
        <f t="shared" si="47"/>
        <v>#DIV/0!</v>
      </c>
      <c r="BH29" s="156"/>
      <c r="BI29" s="156" t="e">
        <f>BI28+Laser!E30</f>
        <v>#DIV/0!</v>
      </c>
    </row>
    <row r="30" spans="1:61" ht="18" customHeight="1">
      <c r="A30" s="311">
        <f>Combined!W38</f>
        <v>0.03125</v>
      </c>
      <c r="B30" s="271">
        <f t="shared" si="30"/>
        <v>0.02876400648833929</v>
      </c>
      <c r="C30" s="297">
        <f>(Combined!C37+Combined!C38)/2</f>
        <v>5.125</v>
      </c>
      <c r="D30" s="100">
        <f>Combined!D37</f>
        <v>0</v>
      </c>
      <c r="E30" s="233" t="e">
        <f>Laser!E31</f>
        <v>#DIV/0!</v>
      </c>
      <c r="F30" s="155" t="e">
        <f>Combined!F37</f>
        <v>#DIV/0!</v>
      </c>
      <c r="G30" s="156" t="e">
        <f>Combined!G37</f>
        <v>#DIV/0!</v>
      </c>
      <c r="H30" s="157" t="e">
        <f>Combined!H37</f>
        <v>#DIV/0!</v>
      </c>
      <c r="I30" s="157" t="e">
        <f>Combined!I37</f>
        <v>#DIV/0!</v>
      </c>
      <c r="J30" s="157" t="e">
        <f>Combined!J37</f>
        <v>#DIV/0!</v>
      </c>
      <c r="K30" s="157" t="e">
        <f>Combined!K37</f>
        <v>#DIV/0!</v>
      </c>
      <c r="L30" s="157" t="e">
        <f>Combined!L37</f>
        <v>#DIV/0!</v>
      </c>
      <c r="M30" s="155" t="e">
        <f t="shared" si="31"/>
        <v>#DIV/0!</v>
      </c>
      <c r="N30" s="238" t="e">
        <f t="shared" si="32"/>
        <v>#DIV/0!</v>
      </c>
      <c r="O30" s="238" t="e">
        <f t="shared" si="33"/>
        <v>#DIV/0!</v>
      </c>
      <c r="P30" s="238" t="e">
        <f t="shared" si="34"/>
        <v>#DIV/0!</v>
      </c>
      <c r="Q30" s="238" t="e">
        <f t="shared" si="35"/>
        <v>#DIV/0!</v>
      </c>
      <c r="R30" s="238" t="e">
        <f t="shared" si="36"/>
        <v>#DIV/0!</v>
      </c>
      <c r="S30" s="238" t="e">
        <f t="shared" si="37"/>
        <v>#DIV/0!</v>
      </c>
      <c r="T30" s="238" t="e">
        <f t="shared" si="3"/>
        <v>#DIV/0!</v>
      </c>
      <c r="U30" s="238" t="e">
        <f t="shared" si="4"/>
        <v>#DIV/0!</v>
      </c>
      <c r="V30" s="238" t="e">
        <f t="shared" si="5"/>
        <v>#DIV/0!</v>
      </c>
      <c r="W30" s="238" t="e">
        <f t="shared" si="6"/>
        <v>#DIV/0!</v>
      </c>
      <c r="X30" s="238" t="e">
        <f t="shared" si="7"/>
        <v>#DIV/0!</v>
      </c>
      <c r="Y30" s="238" t="e">
        <f t="shared" si="8"/>
        <v>#DIV/0!</v>
      </c>
      <c r="Z30" s="238" t="e">
        <f t="shared" si="9"/>
        <v>#DIV/0!</v>
      </c>
      <c r="AA30" s="238" t="e">
        <f t="shared" si="10"/>
        <v>#DIV/0!</v>
      </c>
      <c r="AB30" s="238" t="e">
        <f t="shared" si="11"/>
        <v>#DIV/0!</v>
      </c>
      <c r="AC30" s="238" t="e">
        <f t="shared" si="12"/>
        <v>#DIV/0!</v>
      </c>
      <c r="AD30" s="238" t="e">
        <f t="shared" si="13"/>
        <v>#DIV/0!</v>
      </c>
      <c r="AE30" s="238" t="e">
        <f t="shared" si="14"/>
        <v>#DIV/0!</v>
      </c>
      <c r="AF30" s="238" t="e">
        <f t="shared" si="15"/>
        <v>#DIV/0!</v>
      </c>
      <c r="AG30" s="238" t="e">
        <f t="shared" si="16"/>
        <v>#DIV/0!</v>
      </c>
      <c r="AH30" s="238" t="e">
        <f t="shared" si="17"/>
        <v>#DIV/0!</v>
      </c>
      <c r="AI30" s="238" t="e">
        <f t="shared" si="18"/>
        <v>#DIV/0!</v>
      </c>
      <c r="AJ30" s="238" t="e">
        <f t="shared" si="19"/>
        <v>#DIV/0!</v>
      </c>
      <c r="AK30" s="238" t="e">
        <f t="shared" si="20"/>
        <v>#DIV/0!</v>
      </c>
      <c r="AL30" s="238" t="e">
        <f t="shared" si="21"/>
        <v>#DIV/0!</v>
      </c>
      <c r="AM30" s="238" t="e">
        <f t="shared" si="22"/>
        <v>#DIV/0!</v>
      </c>
      <c r="AN30" s="157" t="e">
        <f t="shared" si="23"/>
        <v>#DIV/0!</v>
      </c>
      <c r="AQ30" s="40">
        <f t="shared" si="38"/>
        <v>0</v>
      </c>
      <c r="AR30" s="40" t="e">
        <f t="shared" si="39"/>
        <v>#DIV/0!</v>
      </c>
      <c r="AS30" s="40" t="e">
        <f t="shared" si="24"/>
        <v>#DIV/0!</v>
      </c>
      <c r="AT30" s="40" t="e">
        <f t="shared" si="25"/>
        <v>#DIV/0!</v>
      </c>
      <c r="AU30" s="40" t="e">
        <f t="shared" si="26"/>
        <v>#DIV/0!</v>
      </c>
      <c r="AV30" s="40" t="e">
        <f t="shared" si="27"/>
        <v>#DIV/0!</v>
      </c>
      <c r="AW30" s="40" t="e">
        <f t="shared" si="28"/>
        <v>#DIV/0!</v>
      </c>
      <c r="AX30" s="40" t="e">
        <f t="shared" si="29"/>
        <v>#DIV/0!</v>
      </c>
      <c r="BA30" s="155" t="e">
        <f t="shared" si="41"/>
        <v>#DIV/0!</v>
      </c>
      <c r="BB30" s="155" t="e">
        <f t="shared" si="42"/>
        <v>#DIV/0!</v>
      </c>
      <c r="BC30" s="155" t="e">
        <f t="shared" si="43"/>
        <v>#DIV/0!</v>
      </c>
      <c r="BD30" s="155" t="e">
        <f t="shared" si="44"/>
        <v>#DIV/0!</v>
      </c>
      <c r="BE30" s="155" t="e">
        <f t="shared" si="45"/>
        <v>#DIV/0!</v>
      </c>
      <c r="BF30" s="155" t="e">
        <f t="shared" si="46"/>
        <v>#DIV/0!</v>
      </c>
      <c r="BG30" s="156" t="e">
        <f t="shared" si="47"/>
        <v>#DIV/0!</v>
      </c>
      <c r="BH30" s="156" t="e">
        <f>Sieving!I31</f>
        <v>#DIV/0!</v>
      </c>
      <c r="BI30" s="156" t="e">
        <f>BI29+Laser!E31</f>
        <v>#DIV/0!</v>
      </c>
    </row>
    <row r="31" spans="1:61" ht="18" customHeight="1">
      <c r="A31" s="311">
        <f>Combined!W39</f>
        <v>0.03716272234383503</v>
      </c>
      <c r="B31" s="271">
        <f t="shared" si="30"/>
        <v>0.03420636117191751</v>
      </c>
      <c r="C31" s="297">
        <f>(Combined!C38+Combined!C39)/2</f>
        <v>4.875</v>
      </c>
      <c r="D31" s="100">
        <f>Combined!D38</f>
        <v>0</v>
      </c>
      <c r="E31" s="233" t="e">
        <f>Laser!E32</f>
        <v>#DIV/0!</v>
      </c>
      <c r="F31" s="155" t="e">
        <f>Combined!F38</f>
        <v>#DIV/0!</v>
      </c>
      <c r="G31" s="156" t="e">
        <f>Combined!G38</f>
        <v>#DIV/0!</v>
      </c>
      <c r="H31" s="157" t="e">
        <f>Combined!H38</f>
        <v>#DIV/0!</v>
      </c>
      <c r="I31" s="157" t="e">
        <f>Combined!I38</f>
        <v>#DIV/0!</v>
      </c>
      <c r="J31" s="157" t="e">
        <f>Combined!J38</f>
        <v>#DIV/0!</v>
      </c>
      <c r="K31" s="157" t="e">
        <f>Combined!K38</f>
        <v>#DIV/0!</v>
      </c>
      <c r="L31" s="157" t="e">
        <f>Combined!L38</f>
        <v>#DIV/0!</v>
      </c>
      <c r="M31" s="155" t="e">
        <f t="shared" si="31"/>
        <v>#DIV/0!</v>
      </c>
      <c r="N31" s="238" t="e">
        <f t="shared" si="32"/>
        <v>#DIV/0!</v>
      </c>
      <c r="O31" s="238" t="e">
        <f t="shared" si="33"/>
        <v>#DIV/0!</v>
      </c>
      <c r="P31" s="238" t="e">
        <f t="shared" si="34"/>
        <v>#DIV/0!</v>
      </c>
      <c r="Q31" s="238" t="e">
        <f t="shared" si="35"/>
        <v>#DIV/0!</v>
      </c>
      <c r="R31" s="238" t="e">
        <f t="shared" si="36"/>
        <v>#DIV/0!</v>
      </c>
      <c r="S31" s="238" t="e">
        <f t="shared" si="37"/>
        <v>#DIV/0!</v>
      </c>
      <c r="T31" s="238" t="e">
        <f t="shared" si="3"/>
        <v>#DIV/0!</v>
      </c>
      <c r="U31" s="238" t="e">
        <f t="shared" si="4"/>
        <v>#DIV/0!</v>
      </c>
      <c r="V31" s="238" t="e">
        <f t="shared" si="5"/>
        <v>#DIV/0!</v>
      </c>
      <c r="W31" s="238" t="e">
        <f t="shared" si="6"/>
        <v>#DIV/0!</v>
      </c>
      <c r="X31" s="238" t="e">
        <f t="shared" si="7"/>
        <v>#DIV/0!</v>
      </c>
      <c r="Y31" s="238" t="e">
        <f t="shared" si="8"/>
        <v>#DIV/0!</v>
      </c>
      <c r="Z31" s="238" t="e">
        <f t="shared" si="9"/>
        <v>#DIV/0!</v>
      </c>
      <c r="AA31" s="238" t="e">
        <f t="shared" si="10"/>
        <v>#DIV/0!</v>
      </c>
      <c r="AB31" s="238" t="e">
        <f t="shared" si="11"/>
        <v>#DIV/0!</v>
      </c>
      <c r="AC31" s="238" t="e">
        <f t="shared" si="12"/>
        <v>#DIV/0!</v>
      </c>
      <c r="AD31" s="238" t="e">
        <f t="shared" si="13"/>
        <v>#DIV/0!</v>
      </c>
      <c r="AE31" s="238" t="e">
        <f t="shared" si="14"/>
        <v>#DIV/0!</v>
      </c>
      <c r="AF31" s="238" t="e">
        <f t="shared" si="15"/>
        <v>#DIV/0!</v>
      </c>
      <c r="AG31" s="238" t="e">
        <f t="shared" si="16"/>
        <v>#DIV/0!</v>
      </c>
      <c r="AH31" s="238" t="e">
        <f t="shared" si="17"/>
        <v>#DIV/0!</v>
      </c>
      <c r="AI31" s="238" t="e">
        <f t="shared" si="18"/>
        <v>#DIV/0!</v>
      </c>
      <c r="AJ31" s="238" t="e">
        <f t="shared" si="19"/>
        <v>#DIV/0!</v>
      </c>
      <c r="AK31" s="238" t="e">
        <f t="shared" si="20"/>
        <v>#DIV/0!</v>
      </c>
      <c r="AL31" s="238" t="e">
        <f t="shared" si="21"/>
        <v>#DIV/0!</v>
      </c>
      <c r="AM31" s="238" t="e">
        <f t="shared" si="22"/>
        <v>#DIV/0!</v>
      </c>
      <c r="AN31" s="157" t="e">
        <f t="shared" si="23"/>
        <v>#DIV/0!</v>
      </c>
      <c r="AQ31" s="40">
        <f t="shared" si="38"/>
        <v>0</v>
      </c>
      <c r="AR31" s="40" t="e">
        <f t="shared" si="39"/>
        <v>#DIV/0!</v>
      </c>
      <c r="AS31" s="40" t="e">
        <f t="shared" si="24"/>
        <v>#DIV/0!</v>
      </c>
      <c r="AT31" s="40" t="e">
        <f t="shared" si="25"/>
        <v>#DIV/0!</v>
      </c>
      <c r="AU31" s="40" t="e">
        <f t="shared" si="26"/>
        <v>#DIV/0!</v>
      </c>
      <c r="AV31" s="40" t="e">
        <f t="shared" si="27"/>
        <v>#DIV/0!</v>
      </c>
      <c r="AW31" s="40" t="e">
        <f t="shared" si="28"/>
        <v>#DIV/0!</v>
      </c>
      <c r="AX31" s="40" t="e">
        <f t="shared" si="29"/>
        <v>#DIV/0!</v>
      </c>
      <c r="BA31" s="155" t="e">
        <f t="shared" si="41"/>
        <v>#DIV/0!</v>
      </c>
      <c r="BB31" s="155" t="e">
        <f t="shared" si="42"/>
        <v>#DIV/0!</v>
      </c>
      <c r="BC31" s="155" t="e">
        <f t="shared" si="43"/>
        <v>#DIV/0!</v>
      </c>
      <c r="BD31" s="155" t="e">
        <f t="shared" si="44"/>
        <v>#DIV/0!</v>
      </c>
      <c r="BE31" s="155" t="e">
        <f t="shared" si="45"/>
        <v>#DIV/0!</v>
      </c>
      <c r="BF31" s="155" t="e">
        <f t="shared" si="46"/>
        <v>#DIV/0!</v>
      </c>
      <c r="BG31" s="156" t="e">
        <f t="shared" si="47"/>
        <v>#DIV/0!</v>
      </c>
      <c r="BH31" s="156" t="e">
        <f>Sieving!I32+BH30</f>
        <v>#DIV/0!</v>
      </c>
      <c r="BI31" s="156" t="e">
        <f>BI30+Laser!E32</f>
        <v>#DIV/0!</v>
      </c>
    </row>
    <row r="32" spans="1:61" ht="18" customHeight="1">
      <c r="A32" s="311">
        <f>Combined!W40</f>
        <v>0.04419417382415922</v>
      </c>
      <c r="B32" s="271">
        <f t="shared" si="30"/>
        <v>0.04067844808399713</v>
      </c>
      <c r="C32" s="297">
        <f>(Combined!C39+Combined!C40)/2</f>
        <v>4.625</v>
      </c>
      <c r="D32" s="100">
        <f>Combined!D39</f>
        <v>0</v>
      </c>
      <c r="E32" s="233" t="e">
        <f>Laser!E33</f>
        <v>#DIV/0!</v>
      </c>
      <c r="F32" s="155" t="e">
        <f>Combined!F39</f>
        <v>#DIV/0!</v>
      </c>
      <c r="G32" s="156" t="e">
        <f>Combined!G39</f>
        <v>#DIV/0!</v>
      </c>
      <c r="H32" s="157" t="e">
        <f>Combined!H39</f>
        <v>#DIV/0!</v>
      </c>
      <c r="I32" s="157" t="e">
        <f>Combined!I39</f>
        <v>#DIV/0!</v>
      </c>
      <c r="J32" s="157" t="e">
        <f>Combined!J39</f>
        <v>#DIV/0!</v>
      </c>
      <c r="K32" s="157" t="e">
        <f>Combined!K39</f>
        <v>#DIV/0!</v>
      </c>
      <c r="L32" s="157" t="e">
        <f>Combined!L39</f>
        <v>#DIV/0!</v>
      </c>
      <c r="M32" s="155" t="e">
        <f t="shared" si="31"/>
        <v>#DIV/0!</v>
      </c>
      <c r="N32" s="238" t="e">
        <f t="shared" si="32"/>
        <v>#DIV/0!</v>
      </c>
      <c r="O32" s="238" t="e">
        <f t="shared" si="33"/>
        <v>#DIV/0!</v>
      </c>
      <c r="P32" s="238" t="e">
        <f t="shared" si="34"/>
        <v>#DIV/0!</v>
      </c>
      <c r="Q32" s="238" t="e">
        <f t="shared" si="35"/>
        <v>#DIV/0!</v>
      </c>
      <c r="R32" s="238" t="e">
        <f t="shared" si="36"/>
        <v>#DIV/0!</v>
      </c>
      <c r="S32" s="238" t="e">
        <f t="shared" si="37"/>
        <v>#DIV/0!</v>
      </c>
      <c r="T32" s="238" t="e">
        <f t="shared" si="3"/>
        <v>#DIV/0!</v>
      </c>
      <c r="U32" s="238" t="e">
        <f t="shared" si="4"/>
        <v>#DIV/0!</v>
      </c>
      <c r="V32" s="238" t="e">
        <f t="shared" si="5"/>
        <v>#DIV/0!</v>
      </c>
      <c r="W32" s="238" t="e">
        <f t="shared" si="6"/>
        <v>#DIV/0!</v>
      </c>
      <c r="X32" s="238" t="e">
        <f t="shared" si="7"/>
        <v>#DIV/0!</v>
      </c>
      <c r="Y32" s="238" t="e">
        <f t="shared" si="8"/>
        <v>#DIV/0!</v>
      </c>
      <c r="Z32" s="238" t="e">
        <f t="shared" si="9"/>
        <v>#DIV/0!</v>
      </c>
      <c r="AA32" s="238" t="e">
        <f t="shared" si="10"/>
        <v>#DIV/0!</v>
      </c>
      <c r="AB32" s="238" t="e">
        <f t="shared" si="11"/>
        <v>#DIV/0!</v>
      </c>
      <c r="AC32" s="238" t="e">
        <f t="shared" si="12"/>
        <v>#DIV/0!</v>
      </c>
      <c r="AD32" s="238" t="e">
        <f t="shared" si="13"/>
        <v>#DIV/0!</v>
      </c>
      <c r="AE32" s="238" t="e">
        <f t="shared" si="14"/>
        <v>#DIV/0!</v>
      </c>
      <c r="AF32" s="238" t="e">
        <f t="shared" si="15"/>
        <v>#DIV/0!</v>
      </c>
      <c r="AG32" s="238" t="e">
        <f t="shared" si="16"/>
        <v>#DIV/0!</v>
      </c>
      <c r="AH32" s="238" t="e">
        <f t="shared" si="17"/>
        <v>#DIV/0!</v>
      </c>
      <c r="AI32" s="238" t="e">
        <f t="shared" si="18"/>
        <v>#DIV/0!</v>
      </c>
      <c r="AJ32" s="238" t="e">
        <f t="shared" si="19"/>
        <v>#DIV/0!</v>
      </c>
      <c r="AK32" s="238" t="e">
        <f t="shared" si="20"/>
        <v>#DIV/0!</v>
      </c>
      <c r="AL32" s="238" t="e">
        <f t="shared" si="21"/>
        <v>#DIV/0!</v>
      </c>
      <c r="AM32" s="238" t="e">
        <f t="shared" si="22"/>
        <v>#DIV/0!</v>
      </c>
      <c r="AN32" s="157" t="e">
        <f t="shared" si="23"/>
        <v>#DIV/0!</v>
      </c>
      <c r="AQ32" s="40">
        <f t="shared" si="38"/>
        <v>0</v>
      </c>
      <c r="AR32" s="40" t="e">
        <f t="shared" si="39"/>
        <v>#DIV/0!</v>
      </c>
      <c r="AS32" s="40" t="e">
        <f t="shared" si="24"/>
        <v>#DIV/0!</v>
      </c>
      <c r="AT32" s="40" t="e">
        <f t="shared" si="25"/>
        <v>#DIV/0!</v>
      </c>
      <c r="AU32" s="40" t="e">
        <f t="shared" si="26"/>
        <v>#DIV/0!</v>
      </c>
      <c r="AV32" s="40" t="e">
        <f t="shared" si="27"/>
        <v>#DIV/0!</v>
      </c>
      <c r="AW32" s="40" t="e">
        <f t="shared" si="28"/>
        <v>#DIV/0!</v>
      </c>
      <c r="AX32" s="40" t="e">
        <f t="shared" si="29"/>
        <v>#DIV/0!</v>
      </c>
      <c r="BA32" s="155" t="e">
        <f t="shared" si="41"/>
        <v>#DIV/0!</v>
      </c>
      <c r="BB32" s="155" t="e">
        <f t="shared" si="42"/>
        <v>#DIV/0!</v>
      </c>
      <c r="BC32" s="155" t="e">
        <f t="shared" si="43"/>
        <v>#DIV/0!</v>
      </c>
      <c r="BD32" s="155" t="e">
        <f t="shared" si="44"/>
        <v>#DIV/0!</v>
      </c>
      <c r="BE32" s="155" t="e">
        <f t="shared" si="45"/>
        <v>#DIV/0!</v>
      </c>
      <c r="BF32" s="155" t="e">
        <f t="shared" si="46"/>
        <v>#DIV/0!</v>
      </c>
      <c r="BG32" s="156" t="e">
        <f t="shared" si="47"/>
        <v>#DIV/0!</v>
      </c>
      <c r="BH32" s="156" t="e">
        <f>Sieving!I33+BH31</f>
        <v>#DIV/0!</v>
      </c>
      <c r="BI32" s="156" t="e">
        <f>BI31+Laser!E33</f>
        <v>#DIV/0!</v>
      </c>
    </row>
    <row r="33" spans="1:61" ht="18" customHeight="1">
      <c r="A33" s="311">
        <f>Combined!W41</f>
        <v>0.05255602595335716</v>
      </c>
      <c r="B33" s="271">
        <f t="shared" si="30"/>
        <v>0.0483750998887582</v>
      </c>
      <c r="C33" s="297">
        <f>(Combined!C40+Combined!C41)/2</f>
        <v>4.375</v>
      </c>
      <c r="D33" s="100">
        <f>Combined!D40</f>
        <v>0</v>
      </c>
      <c r="E33" s="233" t="e">
        <f>Laser!E34</f>
        <v>#DIV/0!</v>
      </c>
      <c r="F33" s="155" t="e">
        <f>Combined!F40</f>
        <v>#DIV/0!</v>
      </c>
      <c r="G33" s="156" t="e">
        <f>Combined!G40</f>
        <v>#DIV/0!</v>
      </c>
      <c r="H33" s="157" t="e">
        <f>Combined!H40</f>
        <v>#DIV/0!</v>
      </c>
      <c r="I33" s="157" t="e">
        <f>Combined!I40</f>
        <v>#DIV/0!</v>
      </c>
      <c r="J33" s="157" t="e">
        <f>Combined!J40</f>
        <v>#DIV/0!</v>
      </c>
      <c r="K33" s="157" t="e">
        <f>Combined!K40</f>
        <v>#DIV/0!</v>
      </c>
      <c r="L33" s="157" t="e">
        <f>Combined!L40</f>
        <v>#DIV/0!</v>
      </c>
      <c r="M33" s="155" t="e">
        <f t="shared" si="31"/>
        <v>#DIV/0!</v>
      </c>
      <c r="N33" s="238" t="e">
        <f t="shared" si="32"/>
        <v>#DIV/0!</v>
      </c>
      <c r="O33" s="238" t="e">
        <f t="shared" si="33"/>
        <v>#DIV/0!</v>
      </c>
      <c r="P33" s="238" t="e">
        <f t="shared" si="34"/>
        <v>#DIV/0!</v>
      </c>
      <c r="Q33" s="238" t="e">
        <f t="shared" si="35"/>
        <v>#DIV/0!</v>
      </c>
      <c r="R33" s="238" t="e">
        <f t="shared" si="36"/>
        <v>#DIV/0!</v>
      </c>
      <c r="S33" s="238" t="e">
        <f t="shared" si="37"/>
        <v>#DIV/0!</v>
      </c>
      <c r="T33" s="238" t="e">
        <f t="shared" si="3"/>
        <v>#DIV/0!</v>
      </c>
      <c r="U33" s="238" t="e">
        <f t="shared" si="4"/>
        <v>#DIV/0!</v>
      </c>
      <c r="V33" s="238" t="e">
        <f t="shared" si="5"/>
        <v>#DIV/0!</v>
      </c>
      <c r="W33" s="238" t="e">
        <f t="shared" si="6"/>
        <v>#DIV/0!</v>
      </c>
      <c r="X33" s="238" t="e">
        <f t="shared" si="7"/>
        <v>#DIV/0!</v>
      </c>
      <c r="Y33" s="238" t="e">
        <f t="shared" si="8"/>
        <v>#DIV/0!</v>
      </c>
      <c r="Z33" s="238" t="e">
        <f t="shared" si="9"/>
        <v>#DIV/0!</v>
      </c>
      <c r="AA33" s="238" t="e">
        <f t="shared" si="10"/>
        <v>#DIV/0!</v>
      </c>
      <c r="AB33" s="238" t="e">
        <f t="shared" si="11"/>
        <v>#DIV/0!</v>
      </c>
      <c r="AC33" s="238" t="e">
        <f t="shared" si="12"/>
        <v>#DIV/0!</v>
      </c>
      <c r="AD33" s="238" t="e">
        <f t="shared" si="13"/>
        <v>#DIV/0!</v>
      </c>
      <c r="AE33" s="238" t="e">
        <f t="shared" si="14"/>
        <v>#DIV/0!</v>
      </c>
      <c r="AF33" s="238" t="e">
        <f t="shared" si="15"/>
        <v>#DIV/0!</v>
      </c>
      <c r="AG33" s="238" t="e">
        <f t="shared" si="16"/>
        <v>#DIV/0!</v>
      </c>
      <c r="AH33" s="238" t="e">
        <f t="shared" si="17"/>
        <v>#DIV/0!</v>
      </c>
      <c r="AI33" s="238" t="e">
        <f t="shared" si="18"/>
        <v>#DIV/0!</v>
      </c>
      <c r="AJ33" s="238" t="e">
        <f t="shared" si="19"/>
        <v>#DIV/0!</v>
      </c>
      <c r="AK33" s="238" t="e">
        <f t="shared" si="20"/>
        <v>#DIV/0!</v>
      </c>
      <c r="AL33" s="238" t="e">
        <f t="shared" si="21"/>
        <v>#DIV/0!</v>
      </c>
      <c r="AM33" s="238" t="e">
        <f t="shared" si="22"/>
        <v>#DIV/0!</v>
      </c>
      <c r="AN33" s="157" t="e">
        <f t="shared" si="23"/>
        <v>#DIV/0!</v>
      </c>
      <c r="AQ33" s="40">
        <f t="shared" si="38"/>
        <v>0</v>
      </c>
      <c r="AR33" s="40" t="e">
        <f t="shared" si="39"/>
        <v>#DIV/0!</v>
      </c>
      <c r="AS33" s="40" t="e">
        <f t="shared" si="24"/>
        <v>#DIV/0!</v>
      </c>
      <c r="AT33" s="40" t="e">
        <f t="shared" si="25"/>
        <v>#DIV/0!</v>
      </c>
      <c r="AU33" s="40" t="e">
        <f t="shared" si="26"/>
        <v>#DIV/0!</v>
      </c>
      <c r="AV33" s="40" t="e">
        <f t="shared" si="27"/>
        <v>#DIV/0!</v>
      </c>
      <c r="AW33" s="40" t="e">
        <f t="shared" si="28"/>
        <v>#DIV/0!</v>
      </c>
      <c r="AX33" s="40" t="e">
        <f t="shared" si="29"/>
        <v>#DIV/0!</v>
      </c>
      <c r="BA33" s="155" t="e">
        <f t="shared" si="41"/>
        <v>#DIV/0!</v>
      </c>
      <c r="BB33" s="155" t="e">
        <f t="shared" si="42"/>
        <v>#DIV/0!</v>
      </c>
      <c r="BC33" s="155" t="e">
        <f t="shared" si="43"/>
        <v>#DIV/0!</v>
      </c>
      <c r="BD33" s="155" t="e">
        <f t="shared" si="44"/>
        <v>#DIV/0!</v>
      </c>
      <c r="BE33" s="155" t="e">
        <f t="shared" si="45"/>
        <v>#DIV/0!</v>
      </c>
      <c r="BF33" s="155" t="e">
        <f t="shared" si="46"/>
        <v>#DIV/0!</v>
      </c>
      <c r="BG33" s="156" t="e">
        <f t="shared" si="47"/>
        <v>#DIV/0!</v>
      </c>
      <c r="BH33" s="156" t="e">
        <f>Sieving!I34+BH32</f>
        <v>#DIV/0!</v>
      </c>
      <c r="BI33" s="156" t="e">
        <f>BI32+Laser!E34</f>
        <v>#DIV/0!</v>
      </c>
    </row>
    <row r="34" spans="1:61" ht="18" customHeight="1">
      <c r="A34" s="311">
        <f>Combined!W42</f>
        <v>0.0625</v>
      </c>
      <c r="B34" s="271">
        <f t="shared" si="30"/>
        <v>0.05752801297667858</v>
      </c>
      <c r="C34" s="297">
        <f>(Combined!C41+Combined!C42)/2</f>
        <v>4.125</v>
      </c>
      <c r="D34" s="100">
        <f>Combined!D41</f>
        <v>0</v>
      </c>
      <c r="E34" s="233" t="e">
        <f>Laser!E35</f>
        <v>#DIV/0!</v>
      </c>
      <c r="F34" s="155" t="e">
        <f>Combined!F41</f>
        <v>#DIV/0!</v>
      </c>
      <c r="G34" s="156" t="e">
        <f>Combined!G41</f>
        <v>#DIV/0!</v>
      </c>
      <c r="H34" s="157" t="e">
        <f>Combined!H41</f>
        <v>#DIV/0!</v>
      </c>
      <c r="I34" s="157" t="e">
        <f>Combined!I41</f>
        <v>#DIV/0!</v>
      </c>
      <c r="J34" s="157" t="e">
        <f>Combined!J41</f>
        <v>#DIV/0!</v>
      </c>
      <c r="K34" s="157" t="e">
        <f>Combined!K41</f>
        <v>#DIV/0!</v>
      </c>
      <c r="L34" s="157" t="e">
        <f>Combined!L41</f>
        <v>#DIV/0!</v>
      </c>
      <c r="M34" s="155" t="e">
        <f t="shared" si="31"/>
        <v>#DIV/0!</v>
      </c>
      <c r="N34" s="238" t="e">
        <f t="shared" si="32"/>
        <v>#DIV/0!</v>
      </c>
      <c r="O34" s="238" t="e">
        <f t="shared" si="33"/>
        <v>#DIV/0!</v>
      </c>
      <c r="P34" s="238" t="e">
        <f t="shared" si="34"/>
        <v>#DIV/0!</v>
      </c>
      <c r="Q34" s="238" t="e">
        <f t="shared" si="35"/>
        <v>#DIV/0!</v>
      </c>
      <c r="R34" s="238" t="e">
        <f t="shared" si="36"/>
        <v>#DIV/0!</v>
      </c>
      <c r="S34" s="238" t="e">
        <f t="shared" si="37"/>
        <v>#DIV/0!</v>
      </c>
      <c r="T34" s="238" t="e">
        <f t="shared" si="3"/>
        <v>#DIV/0!</v>
      </c>
      <c r="U34" s="238" t="e">
        <f t="shared" si="4"/>
        <v>#DIV/0!</v>
      </c>
      <c r="V34" s="238" t="e">
        <f t="shared" si="5"/>
        <v>#DIV/0!</v>
      </c>
      <c r="W34" s="238" t="e">
        <f t="shared" si="6"/>
        <v>#DIV/0!</v>
      </c>
      <c r="X34" s="238" t="e">
        <f t="shared" si="7"/>
        <v>#DIV/0!</v>
      </c>
      <c r="Y34" s="238" t="e">
        <f t="shared" si="8"/>
        <v>#DIV/0!</v>
      </c>
      <c r="Z34" s="238" t="e">
        <f t="shared" si="9"/>
        <v>#DIV/0!</v>
      </c>
      <c r="AA34" s="238" t="e">
        <f t="shared" si="10"/>
        <v>#DIV/0!</v>
      </c>
      <c r="AB34" s="238" t="e">
        <f t="shared" si="11"/>
        <v>#DIV/0!</v>
      </c>
      <c r="AC34" s="238" t="e">
        <f t="shared" si="12"/>
        <v>#DIV/0!</v>
      </c>
      <c r="AD34" s="238" t="e">
        <f t="shared" si="13"/>
        <v>#DIV/0!</v>
      </c>
      <c r="AE34" s="238" t="e">
        <f t="shared" si="14"/>
        <v>#DIV/0!</v>
      </c>
      <c r="AF34" s="238" t="e">
        <f t="shared" si="15"/>
        <v>#DIV/0!</v>
      </c>
      <c r="AG34" s="238" t="e">
        <f t="shared" si="16"/>
        <v>#DIV/0!</v>
      </c>
      <c r="AH34" s="238" t="e">
        <f t="shared" si="17"/>
        <v>#DIV/0!</v>
      </c>
      <c r="AI34" s="238" t="e">
        <f t="shared" si="18"/>
        <v>#DIV/0!</v>
      </c>
      <c r="AJ34" s="238" t="e">
        <f t="shared" si="19"/>
        <v>#DIV/0!</v>
      </c>
      <c r="AK34" s="238" t="e">
        <f t="shared" si="20"/>
        <v>#DIV/0!</v>
      </c>
      <c r="AL34" s="238" t="e">
        <f t="shared" si="21"/>
        <v>#DIV/0!</v>
      </c>
      <c r="AM34" s="238" t="e">
        <f t="shared" si="22"/>
        <v>#DIV/0!</v>
      </c>
      <c r="AN34" s="157" t="e">
        <f t="shared" si="23"/>
        <v>#DIV/0!</v>
      </c>
      <c r="AQ34" s="40">
        <f t="shared" si="38"/>
        <v>0</v>
      </c>
      <c r="AR34" s="40" t="e">
        <f t="shared" si="39"/>
        <v>#DIV/0!</v>
      </c>
      <c r="AS34" s="40" t="e">
        <f t="shared" si="24"/>
        <v>#DIV/0!</v>
      </c>
      <c r="AT34" s="40" t="e">
        <f t="shared" si="25"/>
        <v>#DIV/0!</v>
      </c>
      <c r="AU34" s="40" t="e">
        <f t="shared" si="26"/>
        <v>#DIV/0!</v>
      </c>
      <c r="AV34" s="40" t="e">
        <f t="shared" si="27"/>
        <v>#DIV/0!</v>
      </c>
      <c r="AW34" s="40" t="e">
        <f t="shared" si="28"/>
        <v>#DIV/0!</v>
      </c>
      <c r="AX34" s="40" t="e">
        <f t="shared" si="29"/>
        <v>#DIV/0!</v>
      </c>
      <c r="BA34" s="155" t="e">
        <f t="shared" si="41"/>
        <v>#DIV/0!</v>
      </c>
      <c r="BB34" s="155" t="e">
        <f t="shared" si="42"/>
        <v>#DIV/0!</v>
      </c>
      <c r="BC34" s="155" t="e">
        <f t="shared" si="43"/>
        <v>#DIV/0!</v>
      </c>
      <c r="BD34" s="155" t="e">
        <f t="shared" si="44"/>
        <v>#DIV/0!</v>
      </c>
      <c r="BE34" s="155" t="e">
        <f t="shared" si="45"/>
        <v>#DIV/0!</v>
      </c>
      <c r="BF34" s="155" t="e">
        <f t="shared" si="46"/>
        <v>#DIV/0!</v>
      </c>
      <c r="BG34" s="156" t="e">
        <f t="shared" si="47"/>
        <v>#DIV/0!</v>
      </c>
      <c r="BH34" s="156" t="e">
        <f>Sieving!I35+BH33</f>
        <v>#DIV/0!</v>
      </c>
      <c r="BI34" s="156" t="e">
        <f>BI33+Laser!E35</f>
        <v>#DIV/0!</v>
      </c>
    </row>
    <row r="35" spans="1:61" ht="18" customHeight="1">
      <c r="A35" s="311">
        <f>Combined!W43</f>
        <v>0.07432544468767006</v>
      </c>
      <c r="B35" s="271">
        <f t="shared" si="30"/>
        <v>0.06841272234383503</v>
      </c>
      <c r="C35" s="297">
        <f>(Combined!C42+Combined!C43)/2</f>
        <v>3.875</v>
      </c>
      <c r="D35" s="100" t="e">
        <f>Combined!D42</f>
        <v>#DIV/0!</v>
      </c>
      <c r="E35" s="233" t="e">
        <f>Laser!E36</f>
        <v>#DIV/0!</v>
      </c>
      <c r="F35" s="155" t="e">
        <f>Combined!F42</f>
        <v>#DIV/0!</v>
      </c>
      <c r="G35" s="156" t="e">
        <f>Combined!G42</f>
        <v>#DIV/0!</v>
      </c>
      <c r="H35" s="157" t="e">
        <f>Combined!H42</f>
        <v>#DIV/0!</v>
      </c>
      <c r="I35" s="157" t="e">
        <f>Combined!I42</f>
        <v>#DIV/0!</v>
      </c>
      <c r="J35" s="157" t="e">
        <f>Combined!J42</f>
        <v>#DIV/0!</v>
      </c>
      <c r="K35" s="157" t="e">
        <f>Combined!K42</f>
        <v>#DIV/0!</v>
      </c>
      <c r="L35" s="157" t="e">
        <f>Combined!L42</f>
        <v>#DIV/0!</v>
      </c>
      <c r="M35" s="155" t="e">
        <f t="shared" si="31"/>
        <v>#DIV/0!</v>
      </c>
      <c r="N35" s="238" t="e">
        <f t="shared" si="32"/>
        <v>#DIV/0!</v>
      </c>
      <c r="O35" s="238" t="e">
        <f t="shared" si="33"/>
        <v>#DIV/0!</v>
      </c>
      <c r="P35" s="238" t="e">
        <f t="shared" si="34"/>
        <v>#DIV/0!</v>
      </c>
      <c r="Q35" s="238" t="e">
        <f t="shared" si="35"/>
        <v>#DIV/0!</v>
      </c>
      <c r="R35" s="238" t="e">
        <f t="shared" si="36"/>
        <v>#DIV/0!</v>
      </c>
      <c r="S35" s="238" t="e">
        <f t="shared" si="37"/>
        <v>#DIV/0!</v>
      </c>
      <c r="T35" s="238" t="e">
        <f t="shared" si="3"/>
        <v>#DIV/0!</v>
      </c>
      <c r="U35" s="238" t="e">
        <f t="shared" si="4"/>
        <v>#DIV/0!</v>
      </c>
      <c r="V35" s="238" t="e">
        <f t="shared" si="5"/>
        <v>#DIV/0!</v>
      </c>
      <c r="W35" s="238" t="e">
        <f t="shared" si="6"/>
        <v>#DIV/0!</v>
      </c>
      <c r="X35" s="238" t="e">
        <f t="shared" si="7"/>
        <v>#DIV/0!</v>
      </c>
      <c r="Y35" s="238" t="e">
        <f t="shared" si="8"/>
        <v>#DIV/0!</v>
      </c>
      <c r="Z35" s="238" t="e">
        <f t="shared" si="9"/>
        <v>#DIV/0!</v>
      </c>
      <c r="AA35" s="238" t="e">
        <f t="shared" si="10"/>
        <v>#DIV/0!</v>
      </c>
      <c r="AB35" s="238" t="e">
        <f t="shared" si="11"/>
        <v>#DIV/0!</v>
      </c>
      <c r="AC35" s="238" t="e">
        <f t="shared" si="12"/>
        <v>#DIV/0!</v>
      </c>
      <c r="AD35" s="238" t="e">
        <f t="shared" si="13"/>
        <v>#DIV/0!</v>
      </c>
      <c r="AE35" s="238" t="e">
        <f t="shared" si="14"/>
        <v>#DIV/0!</v>
      </c>
      <c r="AF35" s="238" t="e">
        <f t="shared" si="15"/>
        <v>#DIV/0!</v>
      </c>
      <c r="AG35" s="238" t="e">
        <f t="shared" si="16"/>
        <v>#DIV/0!</v>
      </c>
      <c r="AH35" s="238" t="e">
        <f t="shared" si="17"/>
        <v>#DIV/0!</v>
      </c>
      <c r="AI35" s="238" t="e">
        <f t="shared" si="18"/>
        <v>#DIV/0!</v>
      </c>
      <c r="AJ35" s="238" t="e">
        <f t="shared" si="19"/>
        <v>#DIV/0!</v>
      </c>
      <c r="AK35" s="238" t="e">
        <f t="shared" si="20"/>
        <v>#DIV/0!</v>
      </c>
      <c r="AL35" s="238" t="e">
        <f t="shared" si="21"/>
        <v>#DIV/0!</v>
      </c>
      <c r="AM35" s="238" t="e">
        <f t="shared" si="22"/>
        <v>#DIV/0!</v>
      </c>
      <c r="AN35" s="157" t="e">
        <f t="shared" si="23"/>
        <v>#DIV/0!</v>
      </c>
      <c r="AQ35" s="40" t="e">
        <f t="shared" si="38"/>
        <v>#DIV/0!</v>
      </c>
      <c r="AR35" s="40" t="e">
        <f t="shared" si="39"/>
        <v>#DIV/0!</v>
      </c>
      <c r="AS35" s="40" t="e">
        <f t="shared" si="24"/>
        <v>#DIV/0!</v>
      </c>
      <c r="AT35" s="40" t="e">
        <f t="shared" si="25"/>
        <v>#DIV/0!</v>
      </c>
      <c r="AU35" s="40" t="e">
        <f t="shared" si="26"/>
        <v>#DIV/0!</v>
      </c>
      <c r="AV35" s="40" t="e">
        <f t="shared" si="27"/>
        <v>#DIV/0!</v>
      </c>
      <c r="AW35" s="40" t="e">
        <f t="shared" si="28"/>
        <v>#DIV/0!</v>
      </c>
      <c r="AX35" s="40" t="e">
        <f t="shared" si="29"/>
        <v>#DIV/0!</v>
      </c>
      <c r="BA35" s="155" t="e">
        <f t="shared" si="41"/>
        <v>#DIV/0!</v>
      </c>
      <c r="BB35" s="155" t="e">
        <f t="shared" si="42"/>
        <v>#DIV/0!</v>
      </c>
      <c r="BC35" s="155" t="e">
        <f t="shared" si="43"/>
        <v>#DIV/0!</v>
      </c>
      <c r="BD35" s="155" t="e">
        <f t="shared" si="44"/>
        <v>#DIV/0!</v>
      </c>
      <c r="BE35" s="155" t="e">
        <f t="shared" si="45"/>
        <v>#DIV/0!</v>
      </c>
      <c r="BF35" s="155" t="e">
        <f t="shared" si="46"/>
        <v>#DIV/0!</v>
      </c>
      <c r="BG35" s="156" t="e">
        <f t="shared" si="47"/>
        <v>#DIV/0!</v>
      </c>
      <c r="BH35" s="156" t="e">
        <f>Sieving!I36+BH34</f>
        <v>#DIV/0!</v>
      </c>
      <c r="BI35" s="156" t="e">
        <f>BI34+Laser!E36</f>
        <v>#DIV/0!</v>
      </c>
    </row>
    <row r="36" spans="1:61" ht="18" customHeight="1">
      <c r="A36" s="311">
        <f>Combined!W44</f>
        <v>0.08838834764831845</v>
      </c>
      <c r="B36" s="271">
        <f t="shared" si="30"/>
        <v>0.08135689616799426</v>
      </c>
      <c r="C36" s="297">
        <f>(Combined!C43+Combined!C44)/2</f>
        <v>3.625</v>
      </c>
      <c r="D36" s="100" t="e">
        <f>Combined!D43</f>
        <v>#DIV/0!</v>
      </c>
      <c r="E36" s="233" t="e">
        <f>Laser!E37</f>
        <v>#DIV/0!</v>
      </c>
      <c r="F36" s="155" t="e">
        <f>Combined!F43</f>
        <v>#DIV/0!</v>
      </c>
      <c r="G36" s="156" t="e">
        <f>Combined!G43</f>
        <v>#DIV/0!</v>
      </c>
      <c r="H36" s="157" t="e">
        <f>Combined!H43</f>
        <v>#DIV/0!</v>
      </c>
      <c r="I36" s="157" t="e">
        <f>Combined!I43</f>
        <v>#DIV/0!</v>
      </c>
      <c r="J36" s="157" t="e">
        <f>Combined!J43</f>
        <v>#DIV/0!</v>
      </c>
      <c r="K36" s="157" t="e">
        <f>Combined!K43</f>
        <v>#DIV/0!</v>
      </c>
      <c r="L36" s="157" t="e">
        <f>Combined!L43</f>
        <v>#DIV/0!</v>
      </c>
      <c r="M36" s="155" t="e">
        <f t="shared" si="31"/>
        <v>#DIV/0!</v>
      </c>
      <c r="N36" s="238" t="e">
        <f t="shared" si="32"/>
        <v>#DIV/0!</v>
      </c>
      <c r="O36" s="238" t="e">
        <f t="shared" si="33"/>
        <v>#DIV/0!</v>
      </c>
      <c r="P36" s="238" t="e">
        <f t="shared" si="34"/>
        <v>#DIV/0!</v>
      </c>
      <c r="Q36" s="238" t="e">
        <f t="shared" si="35"/>
        <v>#DIV/0!</v>
      </c>
      <c r="R36" s="238" t="e">
        <f t="shared" si="36"/>
        <v>#DIV/0!</v>
      </c>
      <c r="S36" s="238" t="e">
        <f t="shared" si="37"/>
        <v>#DIV/0!</v>
      </c>
      <c r="T36" s="238" t="e">
        <f t="shared" si="3"/>
        <v>#DIV/0!</v>
      </c>
      <c r="U36" s="238" t="e">
        <f t="shared" si="4"/>
        <v>#DIV/0!</v>
      </c>
      <c r="V36" s="238" t="e">
        <f t="shared" si="5"/>
        <v>#DIV/0!</v>
      </c>
      <c r="W36" s="238" t="e">
        <f t="shared" si="6"/>
        <v>#DIV/0!</v>
      </c>
      <c r="X36" s="238" t="e">
        <f t="shared" si="7"/>
        <v>#DIV/0!</v>
      </c>
      <c r="Y36" s="238" t="e">
        <f t="shared" si="8"/>
        <v>#DIV/0!</v>
      </c>
      <c r="Z36" s="238" t="e">
        <f t="shared" si="9"/>
        <v>#DIV/0!</v>
      </c>
      <c r="AA36" s="238" t="e">
        <f t="shared" si="10"/>
        <v>#DIV/0!</v>
      </c>
      <c r="AB36" s="238" t="e">
        <f t="shared" si="11"/>
        <v>#DIV/0!</v>
      </c>
      <c r="AC36" s="238" t="e">
        <f t="shared" si="12"/>
        <v>#DIV/0!</v>
      </c>
      <c r="AD36" s="238" t="e">
        <f t="shared" si="13"/>
        <v>#DIV/0!</v>
      </c>
      <c r="AE36" s="238" t="e">
        <f t="shared" si="14"/>
        <v>#DIV/0!</v>
      </c>
      <c r="AF36" s="238" t="e">
        <f t="shared" si="15"/>
        <v>#DIV/0!</v>
      </c>
      <c r="AG36" s="238" t="e">
        <f t="shared" si="16"/>
        <v>#DIV/0!</v>
      </c>
      <c r="AH36" s="238" t="e">
        <f t="shared" si="17"/>
        <v>#DIV/0!</v>
      </c>
      <c r="AI36" s="238" t="e">
        <f t="shared" si="18"/>
        <v>#DIV/0!</v>
      </c>
      <c r="AJ36" s="238" t="e">
        <f t="shared" si="19"/>
        <v>#DIV/0!</v>
      </c>
      <c r="AK36" s="238" t="e">
        <f t="shared" si="20"/>
        <v>#DIV/0!</v>
      </c>
      <c r="AL36" s="238" t="e">
        <f t="shared" si="21"/>
        <v>#DIV/0!</v>
      </c>
      <c r="AM36" s="238" t="e">
        <f t="shared" si="22"/>
        <v>#DIV/0!</v>
      </c>
      <c r="AN36" s="157" t="e">
        <f t="shared" si="23"/>
        <v>#DIV/0!</v>
      </c>
      <c r="AQ36" s="40" t="e">
        <f t="shared" si="38"/>
        <v>#DIV/0!</v>
      </c>
      <c r="AR36" s="40" t="e">
        <f t="shared" si="39"/>
        <v>#DIV/0!</v>
      </c>
      <c r="AS36" s="40" t="e">
        <f t="shared" si="24"/>
        <v>#DIV/0!</v>
      </c>
      <c r="AT36" s="40" t="e">
        <f t="shared" si="25"/>
        <v>#DIV/0!</v>
      </c>
      <c r="AU36" s="40" t="e">
        <f t="shared" si="26"/>
        <v>#DIV/0!</v>
      </c>
      <c r="AV36" s="40" t="e">
        <f t="shared" si="27"/>
        <v>#DIV/0!</v>
      </c>
      <c r="AW36" s="40" t="e">
        <f t="shared" si="28"/>
        <v>#DIV/0!</v>
      </c>
      <c r="AX36" s="40" t="e">
        <f t="shared" si="29"/>
        <v>#DIV/0!</v>
      </c>
      <c r="BA36" s="155" t="e">
        <f t="shared" si="41"/>
        <v>#DIV/0!</v>
      </c>
      <c r="BB36" s="155" t="e">
        <f t="shared" si="42"/>
        <v>#DIV/0!</v>
      </c>
      <c r="BC36" s="155" t="e">
        <f t="shared" si="43"/>
        <v>#DIV/0!</v>
      </c>
      <c r="BD36" s="155" t="e">
        <f t="shared" si="44"/>
        <v>#DIV/0!</v>
      </c>
      <c r="BE36" s="155" t="e">
        <f t="shared" si="45"/>
        <v>#DIV/0!</v>
      </c>
      <c r="BF36" s="155" t="e">
        <f t="shared" si="46"/>
        <v>#DIV/0!</v>
      </c>
      <c r="BG36" s="156" t="e">
        <f t="shared" si="47"/>
        <v>#DIV/0!</v>
      </c>
      <c r="BH36" s="156" t="e">
        <f>Sieving!I37+BH35</f>
        <v>#DIV/0!</v>
      </c>
      <c r="BI36" s="156" t="e">
        <f>BI35+Laser!E37</f>
        <v>#DIV/0!</v>
      </c>
    </row>
    <row r="37" spans="1:61" ht="18" customHeight="1">
      <c r="A37" s="311">
        <f>Combined!W45</f>
        <v>0.10511205190671434</v>
      </c>
      <c r="B37" s="271">
        <f t="shared" si="30"/>
        <v>0.0967501997775164</v>
      </c>
      <c r="C37" s="297">
        <f>(Combined!C44+Combined!C45)/2</f>
        <v>3.375</v>
      </c>
      <c r="D37" s="100" t="e">
        <f>Combined!D44</f>
        <v>#DIV/0!</v>
      </c>
      <c r="E37" s="233" t="e">
        <f>Laser!E38</f>
        <v>#DIV/0!</v>
      </c>
      <c r="F37" s="155" t="e">
        <f>Combined!F44</f>
        <v>#DIV/0!</v>
      </c>
      <c r="G37" s="156" t="e">
        <f>Combined!G44</f>
        <v>#DIV/0!</v>
      </c>
      <c r="H37" s="157" t="e">
        <f>Combined!H44</f>
        <v>#DIV/0!</v>
      </c>
      <c r="I37" s="157" t="e">
        <f>Combined!I44</f>
        <v>#DIV/0!</v>
      </c>
      <c r="J37" s="157" t="e">
        <f>Combined!J44</f>
        <v>#DIV/0!</v>
      </c>
      <c r="K37" s="157" t="e">
        <f>Combined!K44</f>
        <v>#DIV/0!</v>
      </c>
      <c r="L37" s="157" t="e">
        <f>Combined!L44</f>
        <v>#DIV/0!</v>
      </c>
      <c r="M37" s="155" t="e">
        <f t="shared" si="31"/>
        <v>#DIV/0!</v>
      </c>
      <c r="N37" s="238" t="e">
        <f t="shared" si="32"/>
        <v>#DIV/0!</v>
      </c>
      <c r="O37" s="238" t="e">
        <f t="shared" si="33"/>
        <v>#DIV/0!</v>
      </c>
      <c r="P37" s="238" t="e">
        <f t="shared" si="34"/>
        <v>#DIV/0!</v>
      </c>
      <c r="Q37" s="238" t="e">
        <f t="shared" si="35"/>
        <v>#DIV/0!</v>
      </c>
      <c r="R37" s="238" t="e">
        <f t="shared" si="36"/>
        <v>#DIV/0!</v>
      </c>
      <c r="S37" s="238" t="e">
        <f t="shared" si="37"/>
        <v>#DIV/0!</v>
      </c>
      <c r="T37" s="238" t="e">
        <f t="shared" si="3"/>
        <v>#DIV/0!</v>
      </c>
      <c r="U37" s="238" t="e">
        <f t="shared" si="4"/>
        <v>#DIV/0!</v>
      </c>
      <c r="V37" s="238" t="e">
        <f t="shared" si="5"/>
        <v>#DIV/0!</v>
      </c>
      <c r="W37" s="238" t="e">
        <f t="shared" si="6"/>
        <v>#DIV/0!</v>
      </c>
      <c r="X37" s="238" t="e">
        <f t="shared" si="7"/>
        <v>#DIV/0!</v>
      </c>
      <c r="Y37" s="238" t="e">
        <f t="shared" si="8"/>
        <v>#DIV/0!</v>
      </c>
      <c r="Z37" s="238" t="e">
        <f t="shared" si="9"/>
        <v>#DIV/0!</v>
      </c>
      <c r="AA37" s="238" t="e">
        <f t="shared" si="10"/>
        <v>#DIV/0!</v>
      </c>
      <c r="AB37" s="238" t="e">
        <f t="shared" si="11"/>
        <v>#DIV/0!</v>
      </c>
      <c r="AC37" s="238" t="e">
        <f t="shared" si="12"/>
        <v>#DIV/0!</v>
      </c>
      <c r="AD37" s="238" t="e">
        <f t="shared" si="13"/>
        <v>#DIV/0!</v>
      </c>
      <c r="AE37" s="238" t="e">
        <f t="shared" si="14"/>
        <v>#DIV/0!</v>
      </c>
      <c r="AF37" s="238" t="e">
        <f t="shared" si="15"/>
        <v>#DIV/0!</v>
      </c>
      <c r="AG37" s="238" t="e">
        <f t="shared" si="16"/>
        <v>#DIV/0!</v>
      </c>
      <c r="AH37" s="238" t="e">
        <f t="shared" si="17"/>
        <v>#DIV/0!</v>
      </c>
      <c r="AI37" s="238" t="e">
        <f t="shared" si="18"/>
        <v>#DIV/0!</v>
      </c>
      <c r="AJ37" s="238" t="e">
        <f t="shared" si="19"/>
        <v>#DIV/0!</v>
      </c>
      <c r="AK37" s="238" t="e">
        <f t="shared" si="20"/>
        <v>#DIV/0!</v>
      </c>
      <c r="AL37" s="238" t="e">
        <f t="shared" si="21"/>
        <v>#DIV/0!</v>
      </c>
      <c r="AM37" s="238" t="e">
        <f t="shared" si="22"/>
        <v>#DIV/0!</v>
      </c>
      <c r="AN37" s="157" t="e">
        <f t="shared" si="23"/>
        <v>#DIV/0!</v>
      </c>
      <c r="AQ37" s="40" t="e">
        <f t="shared" si="38"/>
        <v>#DIV/0!</v>
      </c>
      <c r="AR37" s="40" t="e">
        <f t="shared" si="39"/>
        <v>#DIV/0!</v>
      </c>
      <c r="AS37" s="40" t="e">
        <f t="shared" si="24"/>
        <v>#DIV/0!</v>
      </c>
      <c r="AT37" s="40" t="e">
        <f t="shared" si="25"/>
        <v>#DIV/0!</v>
      </c>
      <c r="AU37" s="40" t="e">
        <f t="shared" si="26"/>
        <v>#DIV/0!</v>
      </c>
      <c r="AV37" s="40" t="e">
        <f t="shared" si="27"/>
        <v>#DIV/0!</v>
      </c>
      <c r="AW37" s="40" t="e">
        <f t="shared" si="28"/>
        <v>#DIV/0!</v>
      </c>
      <c r="AX37" s="40" t="e">
        <f t="shared" si="29"/>
        <v>#DIV/0!</v>
      </c>
      <c r="BA37" s="155" t="e">
        <f t="shared" si="41"/>
        <v>#DIV/0!</v>
      </c>
      <c r="BB37" s="155" t="e">
        <f t="shared" si="42"/>
        <v>#DIV/0!</v>
      </c>
      <c r="BC37" s="155" t="e">
        <f t="shared" si="43"/>
        <v>#DIV/0!</v>
      </c>
      <c r="BD37" s="155" t="e">
        <f t="shared" si="44"/>
        <v>#DIV/0!</v>
      </c>
      <c r="BE37" s="155" t="e">
        <f t="shared" si="45"/>
        <v>#DIV/0!</v>
      </c>
      <c r="BF37" s="155" t="e">
        <f t="shared" si="46"/>
        <v>#DIV/0!</v>
      </c>
      <c r="BG37" s="156" t="e">
        <f t="shared" si="47"/>
        <v>#DIV/0!</v>
      </c>
      <c r="BH37" s="156" t="e">
        <f>Sieving!I38+BH36</f>
        <v>#DIV/0!</v>
      </c>
      <c r="BI37" s="156" t="e">
        <f>BI36+Laser!E38</f>
        <v>#DIV/0!</v>
      </c>
    </row>
    <row r="38" spans="1:61" ht="18" customHeight="1">
      <c r="A38" s="311">
        <f>Combined!W46</f>
        <v>0.125</v>
      </c>
      <c r="B38" s="271">
        <f t="shared" si="30"/>
        <v>0.11505602595335718</v>
      </c>
      <c r="C38" s="297">
        <f>(Combined!C45+Combined!C46)/2</f>
        <v>3.125</v>
      </c>
      <c r="D38" s="100" t="e">
        <f>Combined!D45</f>
        <v>#DIV/0!</v>
      </c>
      <c r="E38" s="233" t="e">
        <f>Laser!E39</f>
        <v>#DIV/0!</v>
      </c>
      <c r="F38" s="155" t="e">
        <f>Combined!F45</f>
        <v>#DIV/0!</v>
      </c>
      <c r="G38" s="156" t="e">
        <f>Combined!G45</f>
        <v>#DIV/0!</v>
      </c>
      <c r="H38" s="157" t="e">
        <f>Combined!H45</f>
        <v>#DIV/0!</v>
      </c>
      <c r="I38" s="157" t="e">
        <f>Combined!I45</f>
        <v>#DIV/0!</v>
      </c>
      <c r="J38" s="157" t="e">
        <f>Combined!J45</f>
        <v>#DIV/0!</v>
      </c>
      <c r="K38" s="157" t="e">
        <f>Combined!K45</f>
        <v>#DIV/0!</v>
      </c>
      <c r="L38" s="157" t="e">
        <f>Combined!L45</f>
        <v>#DIV/0!</v>
      </c>
      <c r="M38" s="155" t="e">
        <f t="shared" si="31"/>
        <v>#DIV/0!</v>
      </c>
      <c r="N38" s="238" t="e">
        <f t="shared" si="32"/>
        <v>#DIV/0!</v>
      </c>
      <c r="O38" s="238" t="e">
        <f t="shared" si="33"/>
        <v>#DIV/0!</v>
      </c>
      <c r="P38" s="238" t="e">
        <f t="shared" si="34"/>
        <v>#DIV/0!</v>
      </c>
      <c r="Q38" s="238" t="e">
        <f t="shared" si="35"/>
        <v>#DIV/0!</v>
      </c>
      <c r="R38" s="238" t="e">
        <f t="shared" si="36"/>
        <v>#DIV/0!</v>
      </c>
      <c r="S38" s="238" t="e">
        <f t="shared" si="37"/>
        <v>#DIV/0!</v>
      </c>
      <c r="T38" s="238" t="e">
        <f t="shared" si="3"/>
        <v>#DIV/0!</v>
      </c>
      <c r="U38" s="238" t="e">
        <f t="shared" si="4"/>
        <v>#DIV/0!</v>
      </c>
      <c r="V38" s="238" t="e">
        <f t="shared" si="5"/>
        <v>#DIV/0!</v>
      </c>
      <c r="W38" s="238" t="e">
        <f t="shared" si="6"/>
        <v>#DIV/0!</v>
      </c>
      <c r="X38" s="238" t="e">
        <f t="shared" si="7"/>
        <v>#DIV/0!</v>
      </c>
      <c r="Y38" s="238" t="e">
        <f t="shared" si="8"/>
        <v>#DIV/0!</v>
      </c>
      <c r="Z38" s="238" t="e">
        <f t="shared" si="9"/>
        <v>#DIV/0!</v>
      </c>
      <c r="AA38" s="238" t="e">
        <f t="shared" si="10"/>
        <v>#DIV/0!</v>
      </c>
      <c r="AB38" s="238" t="e">
        <f t="shared" si="11"/>
        <v>#DIV/0!</v>
      </c>
      <c r="AC38" s="238" t="e">
        <f t="shared" si="12"/>
        <v>#DIV/0!</v>
      </c>
      <c r="AD38" s="238" t="e">
        <f t="shared" si="13"/>
        <v>#DIV/0!</v>
      </c>
      <c r="AE38" s="238" t="e">
        <f t="shared" si="14"/>
        <v>#DIV/0!</v>
      </c>
      <c r="AF38" s="238" t="e">
        <f t="shared" si="15"/>
        <v>#DIV/0!</v>
      </c>
      <c r="AG38" s="238" t="e">
        <f t="shared" si="16"/>
        <v>#DIV/0!</v>
      </c>
      <c r="AH38" s="238" t="e">
        <f t="shared" si="17"/>
        <v>#DIV/0!</v>
      </c>
      <c r="AI38" s="238" t="e">
        <f t="shared" si="18"/>
        <v>#DIV/0!</v>
      </c>
      <c r="AJ38" s="238" t="e">
        <f t="shared" si="19"/>
        <v>#DIV/0!</v>
      </c>
      <c r="AK38" s="238" t="e">
        <f t="shared" si="20"/>
        <v>#DIV/0!</v>
      </c>
      <c r="AL38" s="238" t="e">
        <f t="shared" si="21"/>
        <v>#DIV/0!</v>
      </c>
      <c r="AM38" s="238" t="e">
        <f t="shared" si="22"/>
        <v>#DIV/0!</v>
      </c>
      <c r="AN38" s="157" t="e">
        <f t="shared" si="23"/>
        <v>#DIV/0!</v>
      </c>
      <c r="AQ38" s="40" t="e">
        <f t="shared" si="38"/>
        <v>#DIV/0!</v>
      </c>
      <c r="AR38" s="40" t="e">
        <f t="shared" si="39"/>
        <v>#DIV/0!</v>
      </c>
      <c r="AS38" s="40" t="e">
        <f t="shared" si="24"/>
        <v>#DIV/0!</v>
      </c>
      <c r="AT38" s="40" t="e">
        <f t="shared" si="25"/>
        <v>#DIV/0!</v>
      </c>
      <c r="AU38" s="40" t="e">
        <f t="shared" si="26"/>
        <v>#DIV/0!</v>
      </c>
      <c r="AV38" s="40" t="e">
        <f t="shared" si="27"/>
        <v>#DIV/0!</v>
      </c>
      <c r="AW38" s="40" t="e">
        <f t="shared" si="28"/>
        <v>#DIV/0!</v>
      </c>
      <c r="AX38" s="40" t="e">
        <f t="shared" si="29"/>
        <v>#DIV/0!</v>
      </c>
      <c r="BA38" s="155" t="e">
        <f t="shared" si="41"/>
        <v>#DIV/0!</v>
      </c>
      <c r="BB38" s="155" t="e">
        <f t="shared" si="42"/>
        <v>#DIV/0!</v>
      </c>
      <c r="BC38" s="155" t="e">
        <f t="shared" si="43"/>
        <v>#DIV/0!</v>
      </c>
      <c r="BD38" s="155" t="e">
        <f t="shared" si="44"/>
        <v>#DIV/0!</v>
      </c>
      <c r="BE38" s="155" t="e">
        <f t="shared" si="45"/>
        <v>#DIV/0!</v>
      </c>
      <c r="BF38" s="155" t="e">
        <f t="shared" si="46"/>
        <v>#DIV/0!</v>
      </c>
      <c r="BG38" s="156" t="e">
        <f t="shared" si="47"/>
        <v>#DIV/0!</v>
      </c>
      <c r="BH38" s="156" t="e">
        <f>Sieving!I39+BH37</f>
        <v>#DIV/0!</v>
      </c>
      <c r="BI38" s="156" t="e">
        <f>BI37+Laser!E39</f>
        <v>#DIV/0!</v>
      </c>
    </row>
    <row r="39" spans="1:61" ht="18" customHeight="1">
      <c r="A39" s="311">
        <f>Combined!W47</f>
        <v>0.14865088937534013</v>
      </c>
      <c r="B39" s="271">
        <f t="shared" si="30"/>
        <v>0.13682544468767005</v>
      </c>
      <c r="C39" s="297">
        <f>(Combined!C46+Combined!C47)/2</f>
        <v>2.875</v>
      </c>
      <c r="D39" s="100" t="e">
        <f>Combined!D46</f>
        <v>#DIV/0!</v>
      </c>
      <c r="E39" s="233" t="e">
        <f>Laser!E40</f>
        <v>#DIV/0!</v>
      </c>
      <c r="F39" s="155" t="e">
        <f>Combined!F46</f>
        <v>#DIV/0!</v>
      </c>
      <c r="G39" s="156" t="e">
        <f>Combined!G46</f>
        <v>#DIV/0!</v>
      </c>
      <c r="H39" s="157" t="e">
        <f>Combined!H46</f>
        <v>#DIV/0!</v>
      </c>
      <c r="I39" s="157" t="e">
        <f>Combined!I46</f>
        <v>#DIV/0!</v>
      </c>
      <c r="J39" s="157" t="e">
        <f>Combined!J46</f>
        <v>#DIV/0!</v>
      </c>
      <c r="K39" s="157" t="e">
        <f>Combined!K46</f>
        <v>#DIV/0!</v>
      </c>
      <c r="L39" s="157" t="e">
        <f>Combined!L46</f>
        <v>#DIV/0!</v>
      </c>
      <c r="M39" s="155" t="e">
        <f t="shared" si="31"/>
        <v>#DIV/0!</v>
      </c>
      <c r="N39" s="238" t="e">
        <f t="shared" si="32"/>
        <v>#DIV/0!</v>
      </c>
      <c r="O39" s="238" t="e">
        <f t="shared" si="33"/>
        <v>#DIV/0!</v>
      </c>
      <c r="P39" s="238" t="e">
        <f t="shared" si="34"/>
        <v>#DIV/0!</v>
      </c>
      <c r="Q39" s="238" t="e">
        <f t="shared" si="35"/>
        <v>#DIV/0!</v>
      </c>
      <c r="R39" s="238" t="e">
        <f t="shared" si="36"/>
        <v>#DIV/0!</v>
      </c>
      <c r="S39" s="238" t="e">
        <f t="shared" si="37"/>
        <v>#DIV/0!</v>
      </c>
      <c r="T39" s="238" t="e">
        <f aca="true" t="shared" si="48" ref="T39:T66">POWER($C39-$M$70,2)*F39</f>
        <v>#DIV/0!</v>
      </c>
      <c r="U39" s="238" t="e">
        <f aca="true" t="shared" si="49" ref="U39:U66">POWER($C39-$N$70,2)*G39</f>
        <v>#DIV/0!</v>
      </c>
      <c r="V39" s="238" t="e">
        <f aca="true" t="shared" si="50" ref="V39:V66">POWER($C39-$O$70,2)*H39</f>
        <v>#DIV/0!</v>
      </c>
      <c r="W39" s="238" t="e">
        <f aca="true" t="shared" si="51" ref="W39:W66">POWER($C39-$P$70,2)*I39</f>
        <v>#DIV/0!</v>
      </c>
      <c r="X39" s="238" t="e">
        <f aca="true" t="shared" si="52" ref="X39:X66">POWER($C39-$Q$70,2)*J39</f>
        <v>#DIV/0!</v>
      </c>
      <c r="Y39" s="238" t="e">
        <f aca="true" t="shared" si="53" ref="Y39:Y66">POWER($C39-$R$70,2)*K39</f>
        <v>#DIV/0!</v>
      </c>
      <c r="Z39" s="238" t="e">
        <f aca="true" t="shared" si="54" ref="Z39:Z66">POWER($C39-$S$70,2)*L39</f>
        <v>#DIV/0!</v>
      </c>
      <c r="AA39" s="238" t="e">
        <f aca="true" t="shared" si="55" ref="AA39:AA66">POWER($C39-$M$70,3)*F39</f>
        <v>#DIV/0!</v>
      </c>
      <c r="AB39" s="238" t="e">
        <f aca="true" t="shared" si="56" ref="AB39:AB66">POWER($C39-$N$70,3)*G39</f>
        <v>#DIV/0!</v>
      </c>
      <c r="AC39" s="238" t="e">
        <f aca="true" t="shared" si="57" ref="AC39:AC66">POWER($C39-$O$70,3)*H39</f>
        <v>#DIV/0!</v>
      </c>
      <c r="AD39" s="238" t="e">
        <f aca="true" t="shared" si="58" ref="AD39:AD66">POWER($C39-$P$70,3)*I39</f>
        <v>#DIV/0!</v>
      </c>
      <c r="AE39" s="238" t="e">
        <f aca="true" t="shared" si="59" ref="AE39:AE66">POWER($C39-$Q$70,3)*J39</f>
        <v>#DIV/0!</v>
      </c>
      <c r="AF39" s="238" t="e">
        <f aca="true" t="shared" si="60" ref="AF39:AF66">POWER($C39-$R$70,3)*K39</f>
        <v>#DIV/0!</v>
      </c>
      <c r="AG39" s="238" t="e">
        <f aca="true" t="shared" si="61" ref="AG39:AG66">POWER($C39-$S$70,3)*L39</f>
        <v>#DIV/0!</v>
      </c>
      <c r="AH39" s="238" t="e">
        <f aca="true" t="shared" si="62" ref="AH39:AH66">POWER($C39-$M$70,4)*F39</f>
        <v>#DIV/0!</v>
      </c>
      <c r="AI39" s="238" t="e">
        <f aca="true" t="shared" si="63" ref="AI39:AI66">POWER($C39-$N$70,4)*G39</f>
        <v>#DIV/0!</v>
      </c>
      <c r="AJ39" s="238" t="e">
        <f aca="true" t="shared" si="64" ref="AJ39:AJ66">POWER($C39-$O$70,4)*H39</f>
        <v>#DIV/0!</v>
      </c>
      <c r="AK39" s="238" t="e">
        <f aca="true" t="shared" si="65" ref="AK39:AK66">POWER($C39-$P$70,4)*I39</f>
        <v>#DIV/0!</v>
      </c>
      <c r="AL39" s="238" t="e">
        <f aca="true" t="shared" si="66" ref="AL39:AL66">POWER($C39-$Q$70,4)*J39</f>
        <v>#DIV/0!</v>
      </c>
      <c r="AM39" s="238" t="e">
        <f aca="true" t="shared" si="67" ref="AM39:AM66">POWER($C39-$R$70,4)*K39</f>
        <v>#DIV/0!</v>
      </c>
      <c r="AN39" s="157" t="e">
        <f aca="true" t="shared" si="68" ref="AN39:AN66">POWER($C39-$S$70,4)*L39</f>
        <v>#DIV/0!</v>
      </c>
      <c r="AQ39" s="40" t="e">
        <f t="shared" si="38"/>
        <v>#DIV/0!</v>
      </c>
      <c r="AR39" s="40" t="e">
        <f t="shared" si="39"/>
        <v>#DIV/0!</v>
      </c>
      <c r="AS39" s="40" t="e">
        <f aca="true" t="shared" si="69" ref="AS39:AS66">POWER($C39-$AQ$68,2)*D39</f>
        <v>#DIV/0!</v>
      </c>
      <c r="AT39" s="40" t="e">
        <f aca="true" t="shared" si="70" ref="AT39:AT66">POWER($C39-$AR$68,2)*E39</f>
        <v>#DIV/0!</v>
      </c>
      <c r="AU39" s="40" t="e">
        <f aca="true" t="shared" si="71" ref="AU39:AU66">POWER($C39-$AQ$68,3)*D39</f>
        <v>#DIV/0!</v>
      </c>
      <c r="AV39" s="40" t="e">
        <f aca="true" t="shared" si="72" ref="AV39:AV66">POWER($C39-$AR$68,3)*E39</f>
        <v>#DIV/0!</v>
      </c>
      <c r="AW39" s="40" t="e">
        <f aca="true" t="shared" si="73" ref="AW39:AW66">POWER($C39-$AQ$68,4)*D39</f>
        <v>#DIV/0!</v>
      </c>
      <c r="AX39" s="40" t="e">
        <f aca="true" t="shared" si="74" ref="AX39:AX66">POWER($C39-$AR$68,4)*E39</f>
        <v>#DIV/0!</v>
      </c>
      <c r="BA39" s="155" t="e">
        <f t="shared" si="41"/>
        <v>#DIV/0!</v>
      </c>
      <c r="BB39" s="155" t="e">
        <f t="shared" si="42"/>
        <v>#DIV/0!</v>
      </c>
      <c r="BC39" s="155" t="e">
        <f t="shared" si="43"/>
        <v>#DIV/0!</v>
      </c>
      <c r="BD39" s="155" t="e">
        <f t="shared" si="44"/>
        <v>#DIV/0!</v>
      </c>
      <c r="BE39" s="155" t="e">
        <f t="shared" si="45"/>
        <v>#DIV/0!</v>
      </c>
      <c r="BF39" s="155" t="e">
        <f t="shared" si="46"/>
        <v>#DIV/0!</v>
      </c>
      <c r="BG39" s="156" t="e">
        <f t="shared" si="47"/>
        <v>#DIV/0!</v>
      </c>
      <c r="BH39" s="156" t="e">
        <f>Sieving!I40+BH38</f>
        <v>#DIV/0!</v>
      </c>
      <c r="BI39" s="156" t="e">
        <f>BI38+Laser!E40</f>
        <v>#DIV/0!</v>
      </c>
    </row>
    <row r="40" spans="1:61" ht="18" customHeight="1">
      <c r="A40" s="311">
        <f>Combined!W48</f>
        <v>0.17677669529663687</v>
      </c>
      <c r="B40" s="271">
        <f t="shared" si="30"/>
        <v>0.16271379233598848</v>
      </c>
      <c r="C40" s="297">
        <f>(Combined!C47+Combined!C48)/2</f>
        <v>2.625</v>
      </c>
      <c r="D40" s="100" t="e">
        <f>Combined!D47</f>
        <v>#DIV/0!</v>
      </c>
      <c r="E40" s="233" t="e">
        <f>Laser!E41</f>
        <v>#DIV/0!</v>
      </c>
      <c r="F40" s="155" t="e">
        <f>Combined!F47</f>
        <v>#DIV/0!</v>
      </c>
      <c r="G40" s="156" t="e">
        <f>Combined!G47</f>
        <v>#DIV/0!</v>
      </c>
      <c r="H40" s="157" t="e">
        <f>Combined!H47</f>
        <v>#DIV/0!</v>
      </c>
      <c r="I40" s="157" t="e">
        <f>Combined!I47</f>
        <v>#DIV/0!</v>
      </c>
      <c r="J40" s="157" t="e">
        <f>Combined!J47</f>
        <v>#DIV/0!</v>
      </c>
      <c r="K40" s="157" t="e">
        <f>Combined!K47</f>
        <v>#DIV/0!</v>
      </c>
      <c r="L40" s="157" t="e">
        <f>Combined!L47</f>
        <v>#DIV/0!</v>
      </c>
      <c r="M40" s="155" t="e">
        <f t="shared" si="31"/>
        <v>#DIV/0!</v>
      </c>
      <c r="N40" s="238" t="e">
        <f t="shared" si="32"/>
        <v>#DIV/0!</v>
      </c>
      <c r="O40" s="238" t="e">
        <f t="shared" si="33"/>
        <v>#DIV/0!</v>
      </c>
      <c r="P40" s="238" t="e">
        <f t="shared" si="34"/>
        <v>#DIV/0!</v>
      </c>
      <c r="Q40" s="238" t="e">
        <f t="shared" si="35"/>
        <v>#DIV/0!</v>
      </c>
      <c r="R40" s="238" t="e">
        <f t="shared" si="36"/>
        <v>#DIV/0!</v>
      </c>
      <c r="S40" s="238" t="e">
        <f t="shared" si="37"/>
        <v>#DIV/0!</v>
      </c>
      <c r="T40" s="238" t="e">
        <f t="shared" si="48"/>
        <v>#DIV/0!</v>
      </c>
      <c r="U40" s="238" t="e">
        <f t="shared" si="49"/>
        <v>#DIV/0!</v>
      </c>
      <c r="V40" s="238" t="e">
        <f t="shared" si="50"/>
        <v>#DIV/0!</v>
      </c>
      <c r="W40" s="238" t="e">
        <f t="shared" si="51"/>
        <v>#DIV/0!</v>
      </c>
      <c r="X40" s="238" t="e">
        <f t="shared" si="52"/>
        <v>#DIV/0!</v>
      </c>
      <c r="Y40" s="238" t="e">
        <f t="shared" si="53"/>
        <v>#DIV/0!</v>
      </c>
      <c r="Z40" s="238" t="e">
        <f t="shared" si="54"/>
        <v>#DIV/0!</v>
      </c>
      <c r="AA40" s="238" t="e">
        <f t="shared" si="55"/>
        <v>#DIV/0!</v>
      </c>
      <c r="AB40" s="238" t="e">
        <f t="shared" si="56"/>
        <v>#DIV/0!</v>
      </c>
      <c r="AC40" s="238" t="e">
        <f t="shared" si="57"/>
        <v>#DIV/0!</v>
      </c>
      <c r="AD40" s="238" t="e">
        <f t="shared" si="58"/>
        <v>#DIV/0!</v>
      </c>
      <c r="AE40" s="238" t="e">
        <f t="shared" si="59"/>
        <v>#DIV/0!</v>
      </c>
      <c r="AF40" s="238" t="e">
        <f t="shared" si="60"/>
        <v>#DIV/0!</v>
      </c>
      <c r="AG40" s="238" t="e">
        <f t="shared" si="61"/>
        <v>#DIV/0!</v>
      </c>
      <c r="AH40" s="238" t="e">
        <f t="shared" si="62"/>
        <v>#DIV/0!</v>
      </c>
      <c r="AI40" s="238" t="e">
        <f t="shared" si="63"/>
        <v>#DIV/0!</v>
      </c>
      <c r="AJ40" s="238" t="e">
        <f t="shared" si="64"/>
        <v>#DIV/0!</v>
      </c>
      <c r="AK40" s="238" t="e">
        <f t="shared" si="65"/>
        <v>#DIV/0!</v>
      </c>
      <c r="AL40" s="238" t="e">
        <f t="shared" si="66"/>
        <v>#DIV/0!</v>
      </c>
      <c r="AM40" s="238" t="e">
        <f t="shared" si="67"/>
        <v>#DIV/0!</v>
      </c>
      <c r="AN40" s="157" t="e">
        <f t="shared" si="68"/>
        <v>#DIV/0!</v>
      </c>
      <c r="AQ40" s="40" t="e">
        <f t="shared" si="38"/>
        <v>#DIV/0!</v>
      </c>
      <c r="AR40" s="40" t="e">
        <f t="shared" si="39"/>
        <v>#DIV/0!</v>
      </c>
      <c r="AS40" s="40" t="e">
        <f t="shared" si="69"/>
        <v>#DIV/0!</v>
      </c>
      <c r="AT40" s="40" t="e">
        <f t="shared" si="70"/>
        <v>#DIV/0!</v>
      </c>
      <c r="AU40" s="40" t="e">
        <f t="shared" si="71"/>
        <v>#DIV/0!</v>
      </c>
      <c r="AV40" s="40" t="e">
        <f t="shared" si="72"/>
        <v>#DIV/0!</v>
      </c>
      <c r="AW40" s="40" t="e">
        <f t="shared" si="73"/>
        <v>#DIV/0!</v>
      </c>
      <c r="AX40" s="40" t="e">
        <f t="shared" si="74"/>
        <v>#DIV/0!</v>
      </c>
      <c r="BA40" s="155" t="e">
        <f t="shared" si="41"/>
        <v>#DIV/0!</v>
      </c>
      <c r="BB40" s="155" t="e">
        <f t="shared" si="42"/>
        <v>#DIV/0!</v>
      </c>
      <c r="BC40" s="155" t="e">
        <f t="shared" si="43"/>
        <v>#DIV/0!</v>
      </c>
      <c r="BD40" s="155" t="e">
        <f t="shared" si="44"/>
        <v>#DIV/0!</v>
      </c>
      <c r="BE40" s="155" t="e">
        <f t="shared" si="45"/>
        <v>#DIV/0!</v>
      </c>
      <c r="BF40" s="155" t="e">
        <f t="shared" si="46"/>
        <v>#DIV/0!</v>
      </c>
      <c r="BG40" s="156" t="e">
        <f t="shared" si="47"/>
        <v>#DIV/0!</v>
      </c>
      <c r="BH40" s="156" t="e">
        <f>Sieving!I41+BH39</f>
        <v>#DIV/0!</v>
      </c>
      <c r="BI40" s="156" t="e">
        <f>BI39+Laser!E41</f>
        <v>#DIV/0!</v>
      </c>
    </row>
    <row r="41" spans="1:61" ht="18" customHeight="1">
      <c r="A41" s="311">
        <f>Combined!W49</f>
        <v>0.21022410381342865</v>
      </c>
      <c r="B41" s="271">
        <f t="shared" si="30"/>
        <v>0.19350039955503276</v>
      </c>
      <c r="C41" s="297">
        <f>(Combined!C48+Combined!C49)/2</f>
        <v>2.375</v>
      </c>
      <c r="D41" s="100" t="e">
        <f>Combined!D48</f>
        <v>#DIV/0!</v>
      </c>
      <c r="E41" s="233" t="e">
        <f>Laser!E42</f>
        <v>#DIV/0!</v>
      </c>
      <c r="F41" s="155" t="e">
        <f>Combined!F48</f>
        <v>#DIV/0!</v>
      </c>
      <c r="G41" s="156" t="e">
        <f>Combined!G48</f>
        <v>#DIV/0!</v>
      </c>
      <c r="H41" s="157" t="e">
        <f>Combined!H48</f>
        <v>#DIV/0!</v>
      </c>
      <c r="I41" s="157" t="e">
        <f>Combined!I48</f>
        <v>#DIV/0!</v>
      </c>
      <c r="J41" s="157" t="e">
        <f>Combined!J48</f>
        <v>#DIV/0!</v>
      </c>
      <c r="K41" s="157" t="e">
        <f>Combined!K48</f>
        <v>#DIV/0!</v>
      </c>
      <c r="L41" s="157" t="e">
        <f>Combined!L48</f>
        <v>#DIV/0!</v>
      </c>
      <c r="M41" s="155" t="e">
        <f t="shared" si="31"/>
        <v>#DIV/0!</v>
      </c>
      <c r="N41" s="238" t="e">
        <f t="shared" si="32"/>
        <v>#DIV/0!</v>
      </c>
      <c r="O41" s="238" t="e">
        <f t="shared" si="33"/>
        <v>#DIV/0!</v>
      </c>
      <c r="P41" s="238" t="e">
        <f t="shared" si="34"/>
        <v>#DIV/0!</v>
      </c>
      <c r="Q41" s="238" t="e">
        <f t="shared" si="35"/>
        <v>#DIV/0!</v>
      </c>
      <c r="R41" s="238" t="e">
        <f t="shared" si="36"/>
        <v>#DIV/0!</v>
      </c>
      <c r="S41" s="238" t="e">
        <f t="shared" si="37"/>
        <v>#DIV/0!</v>
      </c>
      <c r="T41" s="238" t="e">
        <f t="shared" si="48"/>
        <v>#DIV/0!</v>
      </c>
      <c r="U41" s="238" t="e">
        <f t="shared" si="49"/>
        <v>#DIV/0!</v>
      </c>
      <c r="V41" s="238" t="e">
        <f t="shared" si="50"/>
        <v>#DIV/0!</v>
      </c>
      <c r="W41" s="238" t="e">
        <f t="shared" si="51"/>
        <v>#DIV/0!</v>
      </c>
      <c r="X41" s="238" t="e">
        <f t="shared" si="52"/>
        <v>#DIV/0!</v>
      </c>
      <c r="Y41" s="238" t="e">
        <f t="shared" si="53"/>
        <v>#DIV/0!</v>
      </c>
      <c r="Z41" s="238" t="e">
        <f t="shared" si="54"/>
        <v>#DIV/0!</v>
      </c>
      <c r="AA41" s="238" t="e">
        <f t="shared" si="55"/>
        <v>#DIV/0!</v>
      </c>
      <c r="AB41" s="238" t="e">
        <f t="shared" si="56"/>
        <v>#DIV/0!</v>
      </c>
      <c r="AC41" s="238" t="e">
        <f t="shared" si="57"/>
        <v>#DIV/0!</v>
      </c>
      <c r="AD41" s="238" t="e">
        <f t="shared" si="58"/>
        <v>#DIV/0!</v>
      </c>
      <c r="AE41" s="238" t="e">
        <f t="shared" si="59"/>
        <v>#DIV/0!</v>
      </c>
      <c r="AF41" s="238" t="e">
        <f t="shared" si="60"/>
        <v>#DIV/0!</v>
      </c>
      <c r="AG41" s="238" t="e">
        <f t="shared" si="61"/>
        <v>#DIV/0!</v>
      </c>
      <c r="AH41" s="238" t="e">
        <f t="shared" si="62"/>
        <v>#DIV/0!</v>
      </c>
      <c r="AI41" s="238" t="e">
        <f t="shared" si="63"/>
        <v>#DIV/0!</v>
      </c>
      <c r="AJ41" s="238" t="e">
        <f t="shared" si="64"/>
        <v>#DIV/0!</v>
      </c>
      <c r="AK41" s="238" t="e">
        <f t="shared" si="65"/>
        <v>#DIV/0!</v>
      </c>
      <c r="AL41" s="238" t="e">
        <f t="shared" si="66"/>
        <v>#DIV/0!</v>
      </c>
      <c r="AM41" s="238" t="e">
        <f t="shared" si="67"/>
        <v>#DIV/0!</v>
      </c>
      <c r="AN41" s="157" t="e">
        <f t="shared" si="68"/>
        <v>#DIV/0!</v>
      </c>
      <c r="AQ41" s="40" t="e">
        <f t="shared" si="38"/>
        <v>#DIV/0!</v>
      </c>
      <c r="AR41" s="40" t="e">
        <f t="shared" si="39"/>
        <v>#DIV/0!</v>
      </c>
      <c r="AS41" s="40" t="e">
        <f t="shared" si="69"/>
        <v>#DIV/0!</v>
      </c>
      <c r="AT41" s="40" t="e">
        <f t="shared" si="70"/>
        <v>#DIV/0!</v>
      </c>
      <c r="AU41" s="40" t="e">
        <f t="shared" si="71"/>
        <v>#DIV/0!</v>
      </c>
      <c r="AV41" s="40" t="e">
        <f t="shared" si="72"/>
        <v>#DIV/0!</v>
      </c>
      <c r="AW41" s="40" t="e">
        <f t="shared" si="73"/>
        <v>#DIV/0!</v>
      </c>
      <c r="AX41" s="40" t="e">
        <f t="shared" si="74"/>
        <v>#DIV/0!</v>
      </c>
      <c r="BA41" s="155" t="e">
        <f t="shared" si="41"/>
        <v>#DIV/0!</v>
      </c>
      <c r="BB41" s="155" t="e">
        <f t="shared" si="42"/>
        <v>#DIV/0!</v>
      </c>
      <c r="BC41" s="155" t="e">
        <f t="shared" si="43"/>
        <v>#DIV/0!</v>
      </c>
      <c r="BD41" s="155" t="e">
        <f t="shared" si="44"/>
        <v>#DIV/0!</v>
      </c>
      <c r="BE41" s="155" t="e">
        <f t="shared" si="45"/>
        <v>#DIV/0!</v>
      </c>
      <c r="BF41" s="155" t="e">
        <f t="shared" si="46"/>
        <v>#DIV/0!</v>
      </c>
      <c r="BG41" s="156" t="e">
        <f t="shared" si="47"/>
        <v>#DIV/0!</v>
      </c>
      <c r="BH41" s="156" t="e">
        <f>Sieving!I42+BH40</f>
        <v>#DIV/0!</v>
      </c>
      <c r="BI41" s="156" t="e">
        <f>BI40+Laser!E42</f>
        <v>#DIV/0!</v>
      </c>
    </row>
    <row r="42" spans="1:61" ht="18" customHeight="1">
      <c r="A42" s="311">
        <f>Combined!W50</f>
        <v>0.25</v>
      </c>
      <c r="B42" s="271">
        <f t="shared" si="30"/>
        <v>0.23011205190671433</v>
      </c>
      <c r="C42" s="297">
        <f>(Combined!C49+Combined!C50)/2</f>
        <v>2.125</v>
      </c>
      <c r="D42" s="100" t="e">
        <f>Combined!D49</f>
        <v>#DIV/0!</v>
      </c>
      <c r="E42" s="233" t="e">
        <f>Laser!E43</f>
        <v>#DIV/0!</v>
      </c>
      <c r="F42" s="155" t="e">
        <f>Combined!F49</f>
        <v>#DIV/0!</v>
      </c>
      <c r="G42" s="156" t="e">
        <f>Combined!G49</f>
        <v>#DIV/0!</v>
      </c>
      <c r="H42" s="157" t="e">
        <f>Combined!H49</f>
        <v>#DIV/0!</v>
      </c>
      <c r="I42" s="157" t="e">
        <f>Combined!I49</f>
        <v>#DIV/0!</v>
      </c>
      <c r="J42" s="157" t="e">
        <f>Combined!J49</f>
        <v>#DIV/0!</v>
      </c>
      <c r="K42" s="157" t="e">
        <f>Combined!K49</f>
        <v>#DIV/0!</v>
      </c>
      <c r="L42" s="157" t="e">
        <f>Combined!L49</f>
        <v>#DIV/0!</v>
      </c>
      <c r="M42" s="155" t="e">
        <f t="shared" si="31"/>
        <v>#DIV/0!</v>
      </c>
      <c r="N42" s="238" t="e">
        <f t="shared" si="32"/>
        <v>#DIV/0!</v>
      </c>
      <c r="O42" s="238" t="e">
        <f t="shared" si="33"/>
        <v>#DIV/0!</v>
      </c>
      <c r="P42" s="238" t="e">
        <f t="shared" si="34"/>
        <v>#DIV/0!</v>
      </c>
      <c r="Q42" s="238" t="e">
        <f t="shared" si="35"/>
        <v>#DIV/0!</v>
      </c>
      <c r="R42" s="238" t="e">
        <f t="shared" si="36"/>
        <v>#DIV/0!</v>
      </c>
      <c r="S42" s="238" t="e">
        <f t="shared" si="37"/>
        <v>#DIV/0!</v>
      </c>
      <c r="T42" s="238" t="e">
        <f t="shared" si="48"/>
        <v>#DIV/0!</v>
      </c>
      <c r="U42" s="238" t="e">
        <f t="shared" si="49"/>
        <v>#DIV/0!</v>
      </c>
      <c r="V42" s="238" t="e">
        <f t="shared" si="50"/>
        <v>#DIV/0!</v>
      </c>
      <c r="W42" s="238" t="e">
        <f t="shared" si="51"/>
        <v>#DIV/0!</v>
      </c>
      <c r="X42" s="238" t="e">
        <f t="shared" si="52"/>
        <v>#DIV/0!</v>
      </c>
      <c r="Y42" s="238" t="e">
        <f t="shared" si="53"/>
        <v>#DIV/0!</v>
      </c>
      <c r="Z42" s="238" t="e">
        <f t="shared" si="54"/>
        <v>#DIV/0!</v>
      </c>
      <c r="AA42" s="238" t="e">
        <f t="shared" si="55"/>
        <v>#DIV/0!</v>
      </c>
      <c r="AB42" s="238" t="e">
        <f t="shared" si="56"/>
        <v>#DIV/0!</v>
      </c>
      <c r="AC42" s="238" t="e">
        <f t="shared" si="57"/>
        <v>#DIV/0!</v>
      </c>
      <c r="AD42" s="238" t="e">
        <f t="shared" si="58"/>
        <v>#DIV/0!</v>
      </c>
      <c r="AE42" s="238" t="e">
        <f t="shared" si="59"/>
        <v>#DIV/0!</v>
      </c>
      <c r="AF42" s="238" t="e">
        <f t="shared" si="60"/>
        <v>#DIV/0!</v>
      </c>
      <c r="AG42" s="238" t="e">
        <f t="shared" si="61"/>
        <v>#DIV/0!</v>
      </c>
      <c r="AH42" s="238" t="e">
        <f t="shared" si="62"/>
        <v>#DIV/0!</v>
      </c>
      <c r="AI42" s="238" t="e">
        <f t="shared" si="63"/>
        <v>#DIV/0!</v>
      </c>
      <c r="AJ42" s="238" t="e">
        <f t="shared" si="64"/>
        <v>#DIV/0!</v>
      </c>
      <c r="AK42" s="238" t="e">
        <f t="shared" si="65"/>
        <v>#DIV/0!</v>
      </c>
      <c r="AL42" s="238" t="e">
        <f t="shared" si="66"/>
        <v>#DIV/0!</v>
      </c>
      <c r="AM42" s="238" t="e">
        <f t="shared" si="67"/>
        <v>#DIV/0!</v>
      </c>
      <c r="AN42" s="157" t="e">
        <f t="shared" si="68"/>
        <v>#DIV/0!</v>
      </c>
      <c r="AQ42" s="40" t="e">
        <f t="shared" si="38"/>
        <v>#DIV/0!</v>
      </c>
      <c r="AR42" s="40" t="e">
        <f t="shared" si="39"/>
        <v>#DIV/0!</v>
      </c>
      <c r="AS42" s="40" t="e">
        <f t="shared" si="69"/>
        <v>#DIV/0!</v>
      </c>
      <c r="AT42" s="40" t="e">
        <f t="shared" si="70"/>
        <v>#DIV/0!</v>
      </c>
      <c r="AU42" s="40" t="e">
        <f t="shared" si="71"/>
        <v>#DIV/0!</v>
      </c>
      <c r="AV42" s="40" t="e">
        <f t="shared" si="72"/>
        <v>#DIV/0!</v>
      </c>
      <c r="AW42" s="40" t="e">
        <f t="shared" si="73"/>
        <v>#DIV/0!</v>
      </c>
      <c r="AX42" s="40" t="e">
        <f t="shared" si="74"/>
        <v>#DIV/0!</v>
      </c>
      <c r="BA42" s="155" t="e">
        <f t="shared" si="41"/>
        <v>#DIV/0!</v>
      </c>
      <c r="BB42" s="155" t="e">
        <f t="shared" si="42"/>
        <v>#DIV/0!</v>
      </c>
      <c r="BC42" s="155" t="e">
        <f t="shared" si="43"/>
        <v>#DIV/0!</v>
      </c>
      <c r="BD42" s="155" t="e">
        <f t="shared" si="44"/>
        <v>#DIV/0!</v>
      </c>
      <c r="BE42" s="155" t="e">
        <f t="shared" si="45"/>
        <v>#DIV/0!</v>
      </c>
      <c r="BF42" s="155" t="e">
        <f t="shared" si="46"/>
        <v>#DIV/0!</v>
      </c>
      <c r="BG42" s="156" t="e">
        <f t="shared" si="47"/>
        <v>#DIV/0!</v>
      </c>
      <c r="BH42" s="156" t="e">
        <f>Sieving!I43+BH41</f>
        <v>#DIV/0!</v>
      </c>
      <c r="BI42" s="156" t="e">
        <f>BI41+Laser!E43</f>
        <v>#DIV/0!</v>
      </c>
    </row>
    <row r="43" spans="1:61" ht="18" customHeight="1">
      <c r="A43" s="311">
        <f>Combined!W51</f>
        <v>0.29730177875068026</v>
      </c>
      <c r="B43" s="271">
        <f t="shared" si="30"/>
        <v>0.2736508893753401</v>
      </c>
      <c r="C43" s="297">
        <f>(Combined!C50+Combined!C51)/2</f>
        <v>1.875</v>
      </c>
      <c r="D43" s="100" t="e">
        <f>Combined!D50</f>
        <v>#DIV/0!</v>
      </c>
      <c r="E43" s="233" t="e">
        <f>Laser!E44</f>
        <v>#DIV/0!</v>
      </c>
      <c r="F43" s="155" t="e">
        <f>Combined!F50</f>
        <v>#DIV/0!</v>
      </c>
      <c r="G43" s="156" t="e">
        <f>Combined!G50</f>
        <v>#DIV/0!</v>
      </c>
      <c r="H43" s="157" t="e">
        <f>Combined!H50</f>
        <v>#DIV/0!</v>
      </c>
      <c r="I43" s="157" t="e">
        <f>Combined!I50</f>
        <v>#DIV/0!</v>
      </c>
      <c r="J43" s="157" t="e">
        <f>Combined!J50</f>
        <v>#DIV/0!</v>
      </c>
      <c r="K43" s="157" t="e">
        <f>Combined!K50</f>
        <v>#DIV/0!</v>
      </c>
      <c r="L43" s="157" t="e">
        <f>Combined!L50</f>
        <v>#DIV/0!</v>
      </c>
      <c r="M43" s="155" t="e">
        <f t="shared" si="31"/>
        <v>#DIV/0!</v>
      </c>
      <c r="N43" s="238" t="e">
        <f t="shared" si="32"/>
        <v>#DIV/0!</v>
      </c>
      <c r="O43" s="238" t="e">
        <f t="shared" si="33"/>
        <v>#DIV/0!</v>
      </c>
      <c r="P43" s="238" t="e">
        <f t="shared" si="34"/>
        <v>#DIV/0!</v>
      </c>
      <c r="Q43" s="238" t="e">
        <f t="shared" si="35"/>
        <v>#DIV/0!</v>
      </c>
      <c r="R43" s="238" t="e">
        <f t="shared" si="36"/>
        <v>#DIV/0!</v>
      </c>
      <c r="S43" s="238" t="e">
        <f t="shared" si="37"/>
        <v>#DIV/0!</v>
      </c>
      <c r="T43" s="238" t="e">
        <f t="shared" si="48"/>
        <v>#DIV/0!</v>
      </c>
      <c r="U43" s="238" t="e">
        <f t="shared" si="49"/>
        <v>#DIV/0!</v>
      </c>
      <c r="V43" s="238" t="e">
        <f t="shared" si="50"/>
        <v>#DIV/0!</v>
      </c>
      <c r="W43" s="238" t="e">
        <f t="shared" si="51"/>
        <v>#DIV/0!</v>
      </c>
      <c r="X43" s="238" t="e">
        <f t="shared" si="52"/>
        <v>#DIV/0!</v>
      </c>
      <c r="Y43" s="238" t="e">
        <f t="shared" si="53"/>
        <v>#DIV/0!</v>
      </c>
      <c r="Z43" s="238" t="e">
        <f t="shared" si="54"/>
        <v>#DIV/0!</v>
      </c>
      <c r="AA43" s="238" t="e">
        <f t="shared" si="55"/>
        <v>#DIV/0!</v>
      </c>
      <c r="AB43" s="238" t="e">
        <f t="shared" si="56"/>
        <v>#DIV/0!</v>
      </c>
      <c r="AC43" s="238" t="e">
        <f t="shared" si="57"/>
        <v>#DIV/0!</v>
      </c>
      <c r="AD43" s="238" t="e">
        <f t="shared" si="58"/>
        <v>#DIV/0!</v>
      </c>
      <c r="AE43" s="238" t="e">
        <f t="shared" si="59"/>
        <v>#DIV/0!</v>
      </c>
      <c r="AF43" s="238" t="e">
        <f t="shared" si="60"/>
        <v>#DIV/0!</v>
      </c>
      <c r="AG43" s="238" t="e">
        <f t="shared" si="61"/>
        <v>#DIV/0!</v>
      </c>
      <c r="AH43" s="238" t="e">
        <f t="shared" si="62"/>
        <v>#DIV/0!</v>
      </c>
      <c r="AI43" s="238" t="e">
        <f t="shared" si="63"/>
        <v>#DIV/0!</v>
      </c>
      <c r="AJ43" s="238" t="e">
        <f t="shared" si="64"/>
        <v>#DIV/0!</v>
      </c>
      <c r="AK43" s="238" t="e">
        <f t="shared" si="65"/>
        <v>#DIV/0!</v>
      </c>
      <c r="AL43" s="238" t="e">
        <f t="shared" si="66"/>
        <v>#DIV/0!</v>
      </c>
      <c r="AM43" s="238" t="e">
        <f t="shared" si="67"/>
        <v>#DIV/0!</v>
      </c>
      <c r="AN43" s="157" t="e">
        <f t="shared" si="68"/>
        <v>#DIV/0!</v>
      </c>
      <c r="AQ43" s="40" t="e">
        <f t="shared" si="38"/>
        <v>#DIV/0!</v>
      </c>
      <c r="AR43" s="40" t="e">
        <f t="shared" si="39"/>
        <v>#DIV/0!</v>
      </c>
      <c r="AS43" s="40" t="e">
        <f t="shared" si="69"/>
        <v>#DIV/0!</v>
      </c>
      <c r="AT43" s="40" t="e">
        <f t="shared" si="70"/>
        <v>#DIV/0!</v>
      </c>
      <c r="AU43" s="40" t="e">
        <f t="shared" si="71"/>
        <v>#DIV/0!</v>
      </c>
      <c r="AV43" s="40" t="e">
        <f t="shared" si="72"/>
        <v>#DIV/0!</v>
      </c>
      <c r="AW43" s="40" t="e">
        <f t="shared" si="73"/>
        <v>#DIV/0!</v>
      </c>
      <c r="AX43" s="40" t="e">
        <f t="shared" si="74"/>
        <v>#DIV/0!</v>
      </c>
      <c r="BA43" s="155" t="e">
        <f t="shared" si="41"/>
        <v>#DIV/0!</v>
      </c>
      <c r="BB43" s="155" t="e">
        <f t="shared" si="42"/>
        <v>#DIV/0!</v>
      </c>
      <c r="BC43" s="155" t="e">
        <f t="shared" si="43"/>
        <v>#DIV/0!</v>
      </c>
      <c r="BD43" s="155" t="e">
        <f t="shared" si="44"/>
        <v>#DIV/0!</v>
      </c>
      <c r="BE43" s="155" t="e">
        <f t="shared" si="45"/>
        <v>#DIV/0!</v>
      </c>
      <c r="BF43" s="155" t="e">
        <f t="shared" si="46"/>
        <v>#DIV/0!</v>
      </c>
      <c r="BG43" s="156" t="e">
        <f t="shared" si="47"/>
        <v>#DIV/0!</v>
      </c>
      <c r="BH43" s="156" t="e">
        <f>Sieving!I44+BH42</f>
        <v>#DIV/0!</v>
      </c>
      <c r="BI43" s="156" t="e">
        <f>BI42+Laser!E44</f>
        <v>#DIV/0!</v>
      </c>
    </row>
    <row r="44" spans="1:61" ht="18" customHeight="1">
      <c r="A44" s="311">
        <f>Combined!W52</f>
        <v>0.3535533905932738</v>
      </c>
      <c r="B44" s="271">
        <f t="shared" si="30"/>
        <v>0.325427584671977</v>
      </c>
      <c r="C44" s="297">
        <f>(Combined!C51+Combined!C52)/2</f>
        <v>1.625</v>
      </c>
      <c r="D44" s="100" t="e">
        <f>Combined!D51</f>
        <v>#DIV/0!</v>
      </c>
      <c r="E44" s="233" t="e">
        <f>Laser!E45</f>
        <v>#DIV/0!</v>
      </c>
      <c r="F44" s="155" t="e">
        <f>Combined!F51</f>
        <v>#DIV/0!</v>
      </c>
      <c r="G44" s="156" t="e">
        <f>Combined!G51</f>
        <v>#DIV/0!</v>
      </c>
      <c r="H44" s="157" t="e">
        <f>Combined!H51</f>
        <v>#DIV/0!</v>
      </c>
      <c r="I44" s="157" t="e">
        <f>Combined!I51</f>
        <v>#DIV/0!</v>
      </c>
      <c r="J44" s="157" t="e">
        <f>Combined!J51</f>
        <v>#DIV/0!</v>
      </c>
      <c r="K44" s="157" t="e">
        <f>Combined!K51</f>
        <v>#DIV/0!</v>
      </c>
      <c r="L44" s="157" t="e">
        <f>Combined!L51</f>
        <v>#DIV/0!</v>
      </c>
      <c r="M44" s="155" t="e">
        <f t="shared" si="31"/>
        <v>#DIV/0!</v>
      </c>
      <c r="N44" s="238" t="e">
        <f t="shared" si="32"/>
        <v>#DIV/0!</v>
      </c>
      <c r="O44" s="238" t="e">
        <f t="shared" si="33"/>
        <v>#DIV/0!</v>
      </c>
      <c r="P44" s="238" t="e">
        <f t="shared" si="34"/>
        <v>#DIV/0!</v>
      </c>
      <c r="Q44" s="238" t="e">
        <f t="shared" si="35"/>
        <v>#DIV/0!</v>
      </c>
      <c r="R44" s="238" t="e">
        <f t="shared" si="36"/>
        <v>#DIV/0!</v>
      </c>
      <c r="S44" s="238" t="e">
        <f t="shared" si="37"/>
        <v>#DIV/0!</v>
      </c>
      <c r="T44" s="238" t="e">
        <f t="shared" si="48"/>
        <v>#DIV/0!</v>
      </c>
      <c r="U44" s="238" t="e">
        <f t="shared" si="49"/>
        <v>#DIV/0!</v>
      </c>
      <c r="V44" s="238" t="e">
        <f t="shared" si="50"/>
        <v>#DIV/0!</v>
      </c>
      <c r="W44" s="238" t="e">
        <f t="shared" si="51"/>
        <v>#DIV/0!</v>
      </c>
      <c r="X44" s="238" t="e">
        <f t="shared" si="52"/>
        <v>#DIV/0!</v>
      </c>
      <c r="Y44" s="238" t="e">
        <f t="shared" si="53"/>
        <v>#DIV/0!</v>
      </c>
      <c r="Z44" s="238" t="e">
        <f t="shared" si="54"/>
        <v>#DIV/0!</v>
      </c>
      <c r="AA44" s="238" t="e">
        <f t="shared" si="55"/>
        <v>#DIV/0!</v>
      </c>
      <c r="AB44" s="238" t="e">
        <f t="shared" si="56"/>
        <v>#DIV/0!</v>
      </c>
      <c r="AC44" s="238" t="e">
        <f t="shared" si="57"/>
        <v>#DIV/0!</v>
      </c>
      <c r="AD44" s="238" t="e">
        <f t="shared" si="58"/>
        <v>#DIV/0!</v>
      </c>
      <c r="AE44" s="238" t="e">
        <f t="shared" si="59"/>
        <v>#DIV/0!</v>
      </c>
      <c r="AF44" s="238" t="e">
        <f t="shared" si="60"/>
        <v>#DIV/0!</v>
      </c>
      <c r="AG44" s="238" t="e">
        <f t="shared" si="61"/>
        <v>#DIV/0!</v>
      </c>
      <c r="AH44" s="238" t="e">
        <f t="shared" si="62"/>
        <v>#DIV/0!</v>
      </c>
      <c r="AI44" s="238" t="e">
        <f t="shared" si="63"/>
        <v>#DIV/0!</v>
      </c>
      <c r="AJ44" s="238" t="e">
        <f t="shared" si="64"/>
        <v>#DIV/0!</v>
      </c>
      <c r="AK44" s="238" t="e">
        <f t="shared" si="65"/>
        <v>#DIV/0!</v>
      </c>
      <c r="AL44" s="238" t="e">
        <f t="shared" si="66"/>
        <v>#DIV/0!</v>
      </c>
      <c r="AM44" s="238" t="e">
        <f t="shared" si="67"/>
        <v>#DIV/0!</v>
      </c>
      <c r="AN44" s="157" t="e">
        <f t="shared" si="68"/>
        <v>#DIV/0!</v>
      </c>
      <c r="AQ44" s="40" t="e">
        <f t="shared" si="38"/>
        <v>#DIV/0!</v>
      </c>
      <c r="AR44" s="40" t="e">
        <f t="shared" si="39"/>
        <v>#DIV/0!</v>
      </c>
      <c r="AS44" s="40" t="e">
        <f t="shared" si="69"/>
        <v>#DIV/0!</v>
      </c>
      <c r="AT44" s="40" t="e">
        <f t="shared" si="70"/>
        <v>#DIV/0!</v>
      </c>
      <c r="AU44" s="40" t="e">
        <f t="shared" si="71"/>
        <v>#DIV/0!</v>
      </c>
      <c r="AV44" s="40" t="e">
        <f t="shared" si="72"/>
        <v>#DIV/0!</v>
      </c>
      <c r="AW44" s="40" t="e">
        <f t="shared" si="73"/>
        <v>#DIV/0!</v>
      </c>
      <c r="AX44" s="40" t="e">
        <f t="shared" si="74"/>
        <v>#DIV/0!</v>
      </c>
      <c r="BA44" s="155" t="e">
        <f t="shared" si="41"/>
        <v>#DIV/0!</v>
      </c>
      <c r="BB44" s="155" t="e">
        <f t="shared" si="42"/>
        <v>#DIV/0!</v>
      </c>
      <c r="BC44" s="155" t="e">
        <f t="shared" si="43"/>
        <v>#DIV/0!</v>
      </c>
      <c r="BD44" s="155" t="e">
        <f t="shared" si="44"/>
        <v>#DIV/0!</v>
      </c>
      <c r="BE44" s="155" t="e">
        <f t="shared" si="45"/>
        <v>#DIV/0!</v>
      </c>
      <c r="BF44" s="155" t="e">
        <f t="shared" si="46"/>
        <v>#DIV/0!</v>
      </c>
      <c r="BG44" s="156" t="e">
        <f t="shared" si="47"/>
        <v>#DIV/0!</v>
      </c>
      <c r="BH44" s="156" t="e">
        <f>Sieving!I45+BH43</f>
        <v>#DIV/0!</v>
      </c>
      <c r="BI44" s="156" t="e">
        <f>BI43+Laser!E45</f>
        <v>#DIV/0!</v>
      </c>
    </row>
    <row r="45" spans="1:61" ht="18" customHeight="1">
      <c r="A45" s="311">
        <f>Combined!W53</f>
        <v>0.4204482076268573</v>
      </c>
      <c r="B45" s="271">
        <f t="shared" si="30"/>
        <v>0.3870007991100656</v>
      </c>
      <c r="C45" s="297">
        <f>(Combined!C52+Combined!C53)/2</f>
        <v>1.375</v>
      </c>
      <c r="D45" s="100" t="e">
        <f>Combined!D52</f>
        <v>#DIV/0!</v>
      </c>
      <c r="E45" s="233" t="e">
        <f>Laser!E46</f>
        <v>#DIV/0!</v>
      </c>
      <c r="F45" s="155" t="e">
        <f>Combined!F52</f>
        <v>#DIV/0!</v>
      </c>
      <c r="G45" s="156" t="e">
        <f>Combined!G52</f>
        <v>#DIV/0!</v>
      </c>
      <c r="H45" s="157" t="e">
        <f>Combined!H52</f>
        <v>#DIV/0!</v>
      </c>
      <c r="I45" s="157" t="e">
        <f>Combined!I52</f>
        <v>#DIV/0!</v>
      </c>
      <c r="J45" s="157" t="e">
        <f>Combined!J52</f>
        <v>#DIV/0!</v>
      </c>
      <c r="K45" s="157" t="e">
        <f>Combined!K52</f>
        <v>#DIV/0!</v>
      </c>
      <c r="L45" s="157" t="e">
        <f>Combined!L52</f>
        <v>#DIV/0!</v>
      </c>
      <c r="M45" s="155" t="e">
        <f t="shared" si="31"/>
        <v>#DIV/0!</v>
      </c>
      <c r="N45" s="238" t="e">
        <f t="shared" si="32"/>
        <v>#DIV/0!</v>
      </c>
      <c r="O45" s="238" t="e">
        <f t="shared" si="33"/>
        <v>#DIV/0!</v>
      </c>
      <c r="P45" s="238" t="e">
        <f t="shared" si="34"/>
        <v>#DIV/0!</v>
      </c>
      <c r="Q45" s="238" t="e">
        <f t="shared" si="35"/>
        <v>#DIV/0!</v>
      </c>
      <c r="R45" s="238" t="e">
        <f t="shared" si="36"/>
        <v>#DIV/0!</v>
      </c>
      <c r="S45" s="238" t="e">
        <f t="shared" si="37"/>
        <v>#DIV/0!</v>
      </c>
      <c r="T45" s="238" t="e">
        <f t="shared" si="48"/>
        <v>#DIV/0!</v>
      </c>
      <c r="U45" s="238" t="e">
        <f t="shared" si="49"/>
        <v>#DIV/0!</v>
      </c>
      <c r="V45" s="238" t="e">
        <f t="shared" si="50"/>
        <v>#DIV/0!</v>
      </c>
      <c r="W45" s="238" t="e">
        <f t="shared" si="51"/>
        <v>#DIV/0!</v>
      </c>
      <c r="X45" s="238" t="e">
        <f t="shared" si="52"/>
        <v>#DIV/0!</v>
      </c>
      <c r="Y45" s="238" t="e">
        <f t="shared" si="53"/>
        <v>#DIV/0!</v>
      </c>
      <c r="Z45" s="238" t="e">
        <f t="shared" si="54"/>
        <v>#DIV/0!</v>
      </c>
      <c r="AA45" s="238" t="e">
        <f t="shared" si="55"/>
        <v>#DIV/0!</v>
      </c>
      <c r="AB45" s="238" t="e">
        <f t="shared" si="56"/>
        <v>#DIV/0!</v>
      </c>
      <c r="AC45" s="238" t="e">
        <f t="shared" si="57"/>
        <v>#DIV/0!</v>
      </c>
      <c r="AD45" s="238" t="e">
        <f t="shared" si="58"/>
        <v>#DIV/0!</v>
      </c>
      <c r="AE45" s="238" t="e">
        <f t="shared" si="59"/>
        <v>#DIV/0!</v>
      </c>
      <c r="AF45" s="238" t="e">
        <f t="shared" si="60"/>
        <v>#DIV/0!</v>
      </c>
      <c r="AG45" s="238" t="e">
        <f t="shared" si="61"/>
        <v>#DIV/0!</v>
      </c>
      <c r="AH45" s="238" t="e">
        <f t="shared" si="62"/>
        <v>#DIV/0!</v>
      </c>
      <c r="AI45" s="238" t="e">
        <f t="shared" si="63"/>
        <v>#DIV/0!</v>
      </c>
      <c r="AJ45" s="238" t="e">
        <f t="shared" si="64"/>
        <v>#DIV/0!</v>
      </c>
      <c r="AK45" s="238" t="e">
        <f t="shared" si="65"/>
        <v>#DIV/0!</v>
      </c>
      <c r="AL45" s="238" t="e">
        <f t="shared" si="66"/>
        <v>#DIV/0!</v>
      </c>
      <c r="AM45" s="238" t="e">
        <f t="shared" si="67"/>
        <v>#DIV/0!</v>
      </c>
      <c r="AN45" s="157" t="e">
        <f t="shared" si="68"/>
        <v>#DIV/0!</v>
      </c>
      <c r="AQ45" s="40" t="e">
        <f t="shared" si="38"/>
        <v>#DIV/0!</v>
      </c>
      <c r="AR45" s="40" t="e">
        <f t="shared" si="39"/>
        <v>#DIV/0!</v>
      </c>
      <c r="AS45" s="40" t="e">
        <f t="shared" si="69"/>
        <v>#DIV/0!</v>
      </c>
      <c r="AT45" s="40" t="e">
        <f t="shared" si="70"/>
        <v>#DIV/0!</v>
      </c>
      <c r="AU45" s="40" t="e">
        <f t="shared" si="71"/>
        <v>#DIV/0!</v>
      </c>
      <c r="AV45" s="40" t="e">
        <f t="shared" si="72"/>
        <v>#DIV/0!</v>
      </c>
      <c r="AW45" s="40" t="e">
        <f t="shared" si="73"/>
        <v>#DIV/0!</v>
      </c>
      <c r="AX45" s="40" t="e">
        <f t="shared" si="74"/>
        <v>#DIV/0!</v>
      </c>
      <c r="BA45" s="155" t="e">
        <f t="shared" si="41"/>
        <v>#DIV/0!</v>
      </c>
      <c r="BB45" s="155" t="e">
        <f t="shared" si="42"/>
        <v>#DIV/0!</v>
      </c>
      <c r="BC45" s="155" t="e">
        <f t="shared" si="43"/>
        <v>#DIV/0!</v>
      </c>
      <c r="BD45" s="155" t="e">
        <f t="shared" si="44"/>
        <v>#DIV/0!</v>
      </c>
      <c r="BE45" s="155" t="e">
        <f t="shared" si="45"/>
        <v>#DIV/0!</v>
      </c>
      <c r="BF45" s="155" t="e">
        <f t="shared" si="46"/>
        <v>#DIV/0!</v>
      </c>
      <c r="BG45" s="156" t="e">
        <f t="shared" si="47"/>
        <v>#DIV/0!</v>
      </c>
      <c r="BH45" s="156" t="e">
        <f>Sieving!I46+BH44</f>
        <v>#DIV/0!</v>
      </c>
      <c r="BI45" s="156" t="e">
        <f>BI44+Laser!E46</f>
        <v>#DIV/0!</v>
      </c>
    </row>
    <row r="46" spans="1:61" ht="18" customHeight="1">
      <c r="A46" s="311">
        <f>Combined!W54</f>
        <v>0.5</v>
      </c>
      <c r="B46" s="271">
        <f t="shared" si="30"/>
        <v>0.46022410381342865</v>
      </c>
      <c r="C46" s="297">
        <f>(Combined!C53+Combined!C54)/2</f>
        <v>1.125</v>
      </c>
      <c r="D46" s="100" t="e">
        <f>Combined!D53</f>
        <v>#DIV/0!</v>
      </c>
      <c r="E46" s="233" t="e">
        <f>Laser!E47</f>
        <v>#DIV/0!</v>
      </c>
      <c r="F46" s="155" t="e">
        <f>Combined!F53</f>
        <v>#DIV/0!</v>
      </c>
      <c r="G46" s="156" t="e">
        <f>Combined!G53</f>
        <v>#DIV/0!</v>
      </c>
      <c r="H46" s="157" t="e">
        <f>Combined!H53</f>
        <v>#DIV/0!</v>
      </c>
      <c r="I46" s="157" t="e">
        <f>Combined!I53</f>
        <v>#DIV/0!</v>
      </c>
      <c r="J46" s="157" t="e">
        <f>Combined!J53</f>
        <v>#DIV/0!</v>
      </c>
      <c r="K46" s="157" t="e">
        <f>Combined!K53</f>
        <v>#DIV/0!</v>
      </c>
      <c r="L46" s="157" t="e">
        <f>Combined!L53</f>
        <v>#DIV/0!</v>
      </c>
      <c r="M46" s="155" t="e">
        <f t="shared" si="31"/>
        <v>#DIV/0!</v>
      </c>
      <c r="N46" s="238" t="e">
        <f t="shared" si="32"/>
        <v>#DIV/0!</v>
      </c>
      <c r="O46" s="238" t="e">
        <f t="shared" si="33"/>
        <v>#DIV/0!</v>
      </c>
      <c r="P46" s="238" t="e">
        <f t="shared" si="34"/>
        <v>#DIV/0!</v>
      </c>
      <c r="Q46" s="238" t="e">
        <f t="shared" si="35"/>
        <v>#DIV/0!</v>
      </c>
      <c r="R46" s="238" t="e">
        <f t="shared" si="36"/>
        <v>#DIV/0!</v>
      </c>
      <c r="S46" s="238" t="e">
        <f t="shared" si="37"/>
        <v>#DIV/0!</v>
      </c>
      <c r="T46" s="238" t="e">
        <f t="shared" si="48"/>
        <v>#DIV/0!</v>
      </c>
      <c r="U46" s="238" t="e">
        <f t="shared" si="49"/>
        <v>#DIV/0!</v>
      </c>
      <c r="V46" s="238" t="e">
        <f t="shared" si="50"/>
        <v>#DIV/0!</v>
      </c>
      <c r="W46" s="238" t="e">
        <f t="shared" si="51"/>
        <v>#DIV/0!</v>
      </c>
      <c r="X46" s="238" t="e">
        <f t="shared" si="52"/>
        <v>#DIV/0!</v>
      </c>
      <c r="Y46" s="238" t="e">
        <f t="shared" si="53"/>
        <v>#DIV/0!</v>
      </c>
      <c r="Z46" s="238" t="e">
        <f t="shared" si="54"/>
        <v>#DIV/0!</v>
      </c>
      <c r="AA46" s="238" t="e">
        <f t="shared" si="55"/>
        <v>#DIV/0!</v>
      </c>
      <c r="AB46" s="238" t="e">
        <f t="shared" si="56"/>
        <v>#DIV/0!</v>
      </c>
      <c r="AC46" s="238" t="e">
        <f t="shared" si="57"/>
        <v>#DIV/0!</v>
      </c>
      <c r="AD46" s="238" t="e">
        <f t="shared" si="58"/>
        <v>#DIV/0!</v>
      </c>
      <c r="AE46" s="238" t="e">
        <f t="shared" si="59"/>
        <v>#DIV/0!</v>
      </c>
      <c r="AF46" s="238" t="e">
        <f t="shared" si="60"/>
        <v>#DIV/0!</v>
      </c>
      <c r="AG46" s="238" t="e">
        <f t="shared" si="61"/>
        <v>#DIV/0!</v>
      </c>
      <c r="AH46" s="238" t="e">
        <f t="shared" si="62"/>
        <v>#DIV/0!</v>
      </c>
      <c r="AI46" s="238" t="e">
        <f t="shared" si="63"/>
        <v>#DIV/0!</v>
      </c>
      <c r="AJ46" s="238" t="e">
        <f t="shared" si="64"/>
        <v>#DIV/0!</v>
      </c>
      <c r="AK46" s="238" t="e">
        <f t="shared" si="65"/>
        <v>#DIV/0!</v>
      </c>
      <c r="AL46" s="238" t="e">
        <f t="shared" si="66"/>
        <v>#DIV/0!</v>
      </c>
      <c r="AM46" s="238" t="e">
        <f t="shared" si="67"/>
        <v>#DIV/0!</v>
      </c>
      <c r="AN46" s="157" t="e">
        <f t="shared" si="68"/>
        <v>#DIV/0!</v>
      </c>
      <c r="AQ46" s="40" t="e">
        <f t="shared" si="38"/>
        <v>#DIV/0!</v>
      </c>
      <c r="AR46" s="40" t="e">
        <f t="shared" si="39"/>
        <v>#DIV/0!</v>
      </c>
      <c r="AS46" s="40" t="e">
        <f t="shared" si="69"/>
        <v>#DIV/0!</v>
      </c>
      <c r="AT46" s="40" t="e">
        <f t="shared" si="70"/>
        <v>#DIV/0!</v>
      </c>
      <c r="AU46" s="40" t="e">
        <f t="shared" si="71"/>
        <v>#DIV/0!</v>
      </c>
      <c r="AV46" s="40" t="e">
        <f t="shared" si="72"/>
        <v>#DIV/0!</v>
      </c>
      <c r="AW46" s="40" t="e">
        <f t="shared" si="73"/>
        <v>#DIV/0!</v>
      </c>
      <c r="AX46" s="40" t="e">
        <f t="shared" si="74"/>
        <v>#DIV/0!</v>
      </c>
      <c r="BA46" s="155" t="e">
        <f t="shared" si="41"/>
        <v>#DIV/0!</v>
      </c>
      <c r="BB46" s="155" t="e">
        <f t="shared" si="42"/>
        <v>#DIV/0!</v>
      </c>
      <c r="BC46" s="155" t="e">
        <f t="shared" si="43"/>
        <v>#DIV/0!</v>
      </c>
      <c r="BD46" s="155" t="e">
        <f t="shared" si="44"/>
        <v>#DIV/0!</v>
      </c>
      <c r="BE46" s="155" t="e">
        <f t="shared" si="45"/>
        <v>#DIV/0!</v>
      </c>
      <c r="BF46" s="155" t="e">
        <f t="shared" si="46"/>
        <v>#DIV/0!</v>
      </c>
      <c r="BG46" s="156" t="e">
        <f t="shared" si="47"/>
        <v>#DIV/0!</v>
      </c>
      <c r="BH46" s="156" t="e">
        <f>Sieving!I47+BH45</f>
        <v>#DIV/0!</v>
      </c>
      <c r="BI46" s="156" t="e">
        <f>BI45+Laser!E47</f>
        <v>#DIV/0!</v>
      </c>
    </row>
    <row r="47" spans="1:61" ht="18" customHeight="1">
      <c r="A47" s="311">
        <f>Combined!W55</f>
        <v>0.5946035575013605</v>
      </c>
      <c r="B47" s="271">
        <f t="shared" si="30"/>
        <v>0.5473017787506802</v>
      </c>
      <c r="C47" s="297">
        <f>(Combined!C54+Combined!C55)/2</f>
        <v>0.875</v>
      </c>
      <c r="D47" s="100" t="e">
        <f>Combined!D54</f>
        <v>#DIV/0!</v>
      </c>
      <c r="E47" s="233" t="e">
        <f>Laser!E48</f>
        <v>#DIV/0!</v>
      </c>
      <c r="F47" s="155" t="e">
        <f>Combined!F54</f>
        <v>#DIV/0!</v>
      </c>
      <c r="G47" s="156" t="e">
        <f>Combined!G54</f>
        <v>#DIV/0!</v>
      </c>
      <c r="H47" s="157" t="e">
        <f>Combined!H54</f>
        <v>#DIV/0!</v>
      </c>
      <c r="I47" s="157" t="e">
        <f>Combined!I54</f>
        <v>#DIV/0!</v>
      </c>
      <c r="J47" s="157" t="e">
        <f>Combined!J54</f>
        <v>#DIV/0!</v>
      </c>
      <c r="K47" s="157" t="e">
        <f>Combined!K54</f>
        <v>#DIV/0!</v>
      </c>
      <c r="L47" s="157" t="e">
        <f>Combined!L54</f>
        <v>#DIV/0!</v>
      </c>
      <c r="M47" s="155" t="e">
        <f t="shared" si="31"/>
        <v>#DIV/0!</v>
      </c>
      <c r="N47" s="238" t="e">
        <f t="shared" si="32"/>
        <v>#DIV/0!</v>
      </c>
      <c r="O47" s="238" t="e">
        <f t="shared" si="33"/>
        <v>#DIV/0!</v>
      </c>
      <c r="P47" s="238" t="e">
        <f t="shared" si="34"/>
        <v>#DIV/0!</v>
      </c>
      <c r="Q47" s="238" t="e">
        <f t="shared" si="35"/>
        <v>#DIV/0!</v>
      </c>
      <c r="R47" s="238" t="e">
        <f t="shared" si="36"/>
        <v>#DIV/0!</v>
      </c>
      <c r="S47" s="238" t="e">
        <f t="shared" si="37"/>
        <v>#DIV/0!</v>
      </c>
      <c r="T47" s="238" t="e">
        <f t="shared" si="48"/>
        <v>#DIV/0!</v>
      </c>
      <c r="U47" s="238" t="e">
        <f t="shared" si="49"/>
        <v>#DIV/0!</v>
      </c>
      <c r="V47" s="238" t="e">
        <f t="shared" si="50"/>
        <v>#DIV/0!</v>
      </c>
      <c r="W47" s="238" t="e">
        <f t="shared" si="51"/>
        <v>#DIV/0!</v>
      </c>
      <c r="X47" s="238" t="e">
        <f t="shared" si="52"/>
        <v>#DIV/0!</v>
      </c>
      <c r="Y47" s="238" t="e">
        <f t="shared" si="53"/>
        <v>#DIV/0!</v>
      </c>
      <c r="Z47" s="238" t="e">
        <f t="shared" si="54"/>
        <v>#DIV/0!</v>
      </c>
      <c r="AA47" s="238" t="e">
        <f t="shared" si="55"/>
        <v>#DIV/0!</v>
      </c>
      <c r="AB47" s="238" t="e">
        <f t="shared" si="56"/>
        <v>#DIV/0!</v>
      </c>
      <c r="AC47" s="238" t="e">
        <f t="shared" si="57"/>
        <v>#DIV/0!</v>
      </c>
      <c r="AD47" s="238" t="e">
        <f t="shared" si="58"/>
        <v>#DIV/0!</v>
      </c>
      <c r="AE47" s="238" t="e">
        <f t="shared" si="59"/>
        <v>#DIV/0!</v>
      </c>
      <c r="AF47" s="238" t="e">
        <f t="shared" si="60"/>
        <v>#DIV/0!</v>
      </c>
      <c r="AG47" s="238" t="e">
        <f t="shared" si="61"/>
        <v>#DIV/0!</v>
      </c>
      <c r="AH47" s="238" t="e">
        <f t="shared" si="62"/>
        <v>#DIV/0!</v>
      </c>
      <c r="AI47" s="238" t="e">
        <f t="shared" si="63"/>
        <v>#DIV/0!</v>
      </c>
      <c r="AJ47" s="238" t="e">
        <f t="shared" si="64"/>
        <v>#DIV/0!</v>
      </c>
      <c r="AK47" s="238" t="e">
        <f t="shared" si="65"/>
        <v>#DIV/0!</v>
      </c>
      <c r="AL47" s="238" t="e">
        <f t="shared" si="66"/>
        <v>#DIV/0!</v>
      </c>
      <c r="AM47" s="238" t="e">
        <f t="shared" si="67"/>
        <v>#DIV/0!</v>
      </c>
      <c r="AN47" s="157" t="e">
        <f t="shared" si="68"/>
        <v>#DIV/0!</v>
      </c>
      <c r="AQ47" s="40" t="e">
        <f t="shared" si="38"/>
        <v>#DIV/0!</v>
      </c>
      <c r="AR47" s="40" t="e">
        <f t="shared" si="39"/>
        <v>#DIV/0!</v>
      </c>
      <c r="AS47" s="40" t="e">
        <f t="shared" si="69"/>
        <v>#DIV/0!</v>
      </c>
      <c r="AT47" s="40" t="e">
        <f t="shared" si="70"/>
        <v>#DIV/0!</v>
      </c>
      <c r="AU47" s="40" t="e">
        <f t="shared" si="71"/>
        <v>#DIV/0!</v>
      </c>
      <c r="AV47" s="40" t="e">
        <f t="shared" si="72"/>
        <v>#DIV/0!</v>
      </c>
      <c r="AW47" s="40" t="e">
        <f t="shared" si="73"/>
        <v>#DIV/0!</v>
      </c>
      <c r="AX47" s="40" t="e">
        <f t="shared" si="74"/>
        <v>#DIV/0!</v>
      </c>
      <c r="BA47" s="155" t="e">
        <f t="shared" si="41"/>
        <v>#DIV/0!</v>
      </c>
      <c r="BB47" s="155" t="e">
        <f t="shared" si="42"/>
        <v>#DIV/0!</v>
      </c>
      <c r="BC47" s="155" t="e">
        <f t="shared" si="43"/>
        <v>#DIV/0!</v>
      </c>
      <c r="BD47" s="155" t="e">
        <f t="shared" si="44"/>
        <v>#DIV/0!</v>
      </c>
      <c r="BE47" s="155" t="e">
        <f t="shared" si="45"/>
        <v>#DIV/0!</v>
      </c>
      <c r="BF47" s="155" t="e">
        <f t="shared" si="46"/>
        <v>#DIV/0!</v>
      </c>
      <c r="BG47" s="156" t="e">
        <f t="shared" si="47"/>
        <v>#DIV/0!</v>
      </c>
      <c r="BH47" s="156" t="e">
        <f>Sieving!I48+BH46</f>
        <v>#DIV/0!</v>
      </c>
      <c r="BI47" s="156" t="e">
        <f>BI46+Laser!E48</f>
        <v>#DIV/0!</v>
      </c>
    </row>
    <row r="48" spans="1:61" ht="18" customHeight="1">
      <c r="A48" s="311">
        <f>Combined!W56</f>
        <v>0.7071067811865475</v>
      </c>
      <c r="B48" s="271">
        <f t="shared" si="30"/>
        <v>0.6508551693439539</v>
      </c>
      <c r="C48" s="297">
        <f>(Combined!C55+Combined!C56)/2</f>
        <v>0.625</v>
      </c>
      <c r="D48" s="100" t="e">
        <f>Combined!D55</f>
        <v>#DIV/0!</v>
      </c>
      <c r="E48" s="233" t="e">
        <f>Laser!E49</f>
        <v>#DIV/0!</v>
      </c>
      <c r="F48" s="155" t="e">
        <f>Combined!F55</f>
        <v>#DIV/0!</v>
      </c>
      <c r="G48" s="156" t="e">
        <f>Combined!G55</f>
        <v>#DIV/0!</v>
      </c>
      <c r="H48" s="157" t="e">
        <f>Combined!H55</f>
        <v>#DIV/0!</v>
      </c>
      <c r="I48" s="157" t="e">
        <f>Combined!I55</f>
        <v>#DIV/0!</v>
      </c>
      <c r="J48" s="157" t="e">
        <f>Combined!J55</f>
        <v>#DIV/0!</v>
      </c>
      <c r="K48" s="157" t="e">
        <f>Combined!K55</f>
        <v>#DIV/0!</v>
      </c>
      <c r="L48" s="157" t="e">
        <f>Combined!L55</f>
        <v>#DIV/0!</v>
      </c>
      <c r="M48" s="155" t="e">
        <f t="shared" si="31"/>
        <v>#DIV/0!</v>
      </c>
      <c r="N48" s="238" t="e">
        <f t="shared" si="32"/>
        <v>#DIV/0!</v>
      </c>
      <c r="O48" s="238" t="e">
        <f t="shared" si="33"/>
        <v>#DIV/0!</v>
      </c>
      <c r="P48" s="238" t="e">
        <f t="shared" si="34"/>
        <v>#DIV/0!</v>
      </c>
      <c r="Q48" s="238" t="e">
        <f t="shared" si="35"/>
        <v>#DIV/0!</v>
      </c>
      <c r="R48" s="238" t="e">
        <f t="shared" si="36"/>
        <v>#DIV/0!</v>
      </c>
      <c r="S48" s="238" t="e">
        <f t="shared" si="37"/>
        <v>#DIV/0!</v>
      </c>
      <c r="T48" s="238" t="e">
        <f t="shared" si="48"/>
        <v>#DIV/0!</v>
      </c>
      <c r="U48" s="238" t="e">
        <f t="shared" si="49"/>
        <v>#DIV/0!</v>
      </c>
      <c r="V48" s="238" t="e">
        <f t="shared" si="50"/>
        <v>#DIV/0!</v>
      </c>
      <c r="W48" s="238" t="e">
        <f t="shared" si="51"/>
        <v>#DIV/0!</v>
      </c>
      <c r="X48" s="238" t="e">
        <f t="shared" si="52"/>
        <v>#DIV/0!</v>
      </c>
      <c r="Y48" s="238" t="e">
        <f t="shared" si="53"/>
        <v>#DIV/0!</v>
      </c>
      <c r="Z48" s="238" t="e">
        <f t="shared" si="54"/>
        <v>#DIV/0!</v>
      </c>
      <c r="AA48" s="238" t="e">
        <f t="shared" si="55"/>
        <v>#DIV/0!</v>
      </c>
      <c r="AB48" s="238" t="e">
        <f t="shared" si="56"/>
        <v>#DIV/0!</v>
      </c>
      <c r="AC48" s="238" t="e">
        <f t="shared" si="57"/>
        <v>#DIV/0!</v>
      </c>
      <c r="AD48" s="238" t="e">
        <f t="shared" si="58"/>
        <v>#DIV/0!</v>
      </c>
      <c r="AE48" s="238" t="e">
        <f t="shared" si="59"/>
        <v>#DIV/0!</v>
      </c>
      <c r="AF48" s="238" t="e">
        <f t="shared" si="60"/>
        <v>#DIV/0!</v>
      </c>
      <c r="AG48" s="238" t="e">
        <f t="shared" si="61"/>
        <v>#DIV/0!</v>
      </c>
      <c r="AH48" s="238" t="e">
        <f t="shared" si="62"/>
        <v>#DIV/0!</v>
      </c>
      <c r="AI48" s="238" t="e">
        <f t="shared" si="63"/>
        <v>#DIV/0!</v>
      </c>
      <c r="AJ48" s="238" t="e">
        <f t="shared" si="64"/>
        <v>#DIV/0!</v>
      </c>
      <c r="AK48" s="238" t="e">
        <f t="shared" si="65"/>
        <v>#DIV/0!</v>
      </c>
      <c r="AL48" s="238" t="e">
        <f t="shared" si="66"/>
        <v>#DIV/0!</v>
      </c>
      <c r="AM48" s="238" t="e">
        <f t="shared" si="67"/>
        <v>#DIV/0!</v>
      </c>
      <c r="AN48" s="157" t="e">
        <f t="shared" si="68"/>
        <v>#DIV/0!</v>
      </c>
      <c r="AQ48" s="40" t="e">
        <f t="shared" si="38"/>
        <v>#DIV/0!</v>
      </c>
      <c r="AR48" s="40" t="e">
        <f t="shared" si="39"/>
        <v>#DIV/0!</v>
      </c>
      <c r="AS48" s="40" t="e">
        <f t="shared" si="69"/>
        <v>#DIV/0!</v>
      </c>
      <c r="AT48" s="40" t="e">
        <f t="shared" si="70"/>
        <v>#DIV/0!</v>
      </c>
      <c r="AU48" s="40" t="e">
        <f t="shared" si="71"/>
        <v>#DIV/0!</v>
      </c>
      <c r="AV48" s="40" t="e">
        <f t="shared" si="72"/>
        <v>#DIV/0!</v>
      </c>
      <c r="AW48" s="40" t="e">
        <f t="shared" si="73"/>
        <v>#DIV/0!</v>
      </c>
      <c r="AX48" s="40" t="e">
        <f t="shared" si="74"/>
        <v>#DIV/0!</v>
      </c>
      <c r="BA48" s="155" t="e">
        <f t="shared" si="41"/>
        <v>#DIV/0!</v>
      </c>
      <c r="BB48" s="155" t="e">
        <f t="shared" si="42"/>
        <v>#DIV/0!</v>
      </c>
      <c r="BC48" s="155" t="e">
        <f t="shared" si="43"/>
        <v>#DIV/0!</v>
      </c>
      <c r="BD48" s="155" t="e">
        <f t="shared" si="44"/>
        <v>#DIV/0!</v>
      </c>
      <c r="BE48" s="155" t="e">
        <f t="shared" si="45"/>
        <v>#DIV/0!</v>
      </c>
      <c r="BF48" s="155" t="e">
        <f t="shared" si="46"/>
        <v>#DIV/0!</v>
      </c>
      <c r="BG48" s="156" t="e">
        <f t="shared" si="47"/>
        <v>#DIV/0!</v>
      </c>
      <c r="BH48" s="156" t="e">
        <f>Sieving!I49+BH47</f>
        <v>#DIV/0!</v>
      </c>
      <c r="BI48" s="156" t="e">
        <f>BI47+Laser!E49</f>
        <v>#DIV/0!</v>
      </c>
    </row>
    <row r="49" spans="1:61" ht="18" customHeight="1">
      <c r="A49" s="311">
        <f>Combined!W57</f>
        <v>0.8408964152537146</v>
      </c>
      <c r="B49" s="271">
        <f t="shared" si="30"/>
        <v>0.774001598220131</v>
      </c>
      <c r="C49" s="297">
        <f>(Combined!C56+Combined!C57)/2</f>
        <v>0.375</v>
      </c>
      <c r="D49" s="100" t="e">
        <f>Combined!D56</f>
        <v>#DIV/0!</v>
      </c>
      <c r="E49" s="233" t="e">
        <f>Laser!E50</f>
        <v>#DIV/0!</v>
      </c>
      <c r="F49" s="155" t="e">
        <f>Combined!F56</f>
        <v>#DIV/0!</v>
      </c>
      <c r="G49" s="156" t="e">
        <f>Combined!G56</f>
        <v>#DIV/0!</v>
      </c>
      <c r="H49" s="157" t="e">
        <f>Combined!H56</f>
        <v>#DIV/0!</v>
      </c>
      <c r="I49" s="157" t="e">
        <f>Combined!I56</f>
        <v>#DIV/0!</v>
      </c>
      <c r="J49" s="157" t="e">
        <f>Combined!J56</f>
        <v>#DIV/0!</v>
      </c>
      <c r="K49" s="157" t="e">
        <f>Combined!K56</f>
        <v>#DIV/0!</v>
      </c>
      <c r="L49" s="157" t="e">
        <f>Combined!L56</f>
        <v>#DIV/0!</v>
      </c>
      <c r="M49" s="155" t="e">
        <f t="shared" si="31"/>
        <v>#DIV/0!</v>
      </c>
      <c r="N49" s="238" t="e">
        <f t="shared" si="32"/>
        <v>#DIV/0!</v>
      </c>
      <c r="O49" s="238" t="e">
        <f t="shared" si="33"/>
        <v>#DIV/0!</v>
      </c>
      <c r="P49" s="238" t="e">
        <f t="shared" si="34"/>
        <v>#DIV/0!</v>
      </c>
      <c r="Q49" s="238" t="e">
        <f t="shared" si="35"/>
        <v>#DIV/0!</v>
      </c>
      <c r="R49" s="238" t="e">
        <f t="shared" si="36"/>
        <v>#DIV/0!</v>
      </c>
      <c r="S49" s="238" t="e">
        <f t="shared" si="37"/>
        <v>#DIV/0!</v>
      </c>
      <c r="T49" s="238" t="e">
        <f t="shared" si="48"/>
        <v>#DIV/0!</v>
      </c>
      <c r="U49" s="238" t="e">
        <f t="shared" si="49"/>
        <v>#DIV/0!</v>
      </c>
      <c r="V49" s="238" t="e">
        <f t="shared" si="50"/>
        <v>#DIV/0!</v>
      </c>
      <c r="W49" s="238" t="e">
        <f t="shared" si="51"/>
        <v>#DIV/0!</v>
      </c>
      <c r="X49" s="238" t="e">
        <f t="shared" si="52"/>
        <v>#DIV/0!</v>
      </c>
      <c r="Y49" s="238" t="e">
        <f t="shared" si="53"/>
        <v>#DIV/0!</v>
      </c>
      <c r="Z49" s="238" t="e">
        <f t="shared" si="54"/>
        <v>#DIV/0!</v>
      </c>
      <c r="AA49" s="238" t="e">
        <f t="shared" si="55"/>
        <v>#DIV/0!</v>
      </c>
      <c r="AB49" s="238" t="e">
        <f t="shared" si="56"/>
        <v>#DIV/0!</v>
      </c>
      <c r="AC49" s="238" t="e">
        <f t="shared" si="57"/>
        <v>#DIV/0!</v>
      </c>
      <c r="AD49" s="238" t="e">
        <f t="shared" si="58"/>
        <v>#DIV/0!</v>
      </c>
      <c r="AE49" s="238" t="e">
        <f t="shared" si="59"/>
        <v>#DIV/0!</v>
      </c>
      <c r="AF49" s="238" t="e">
        <f t="shared" si="60"/>
        <v>#DIV/0!</v>
      </c>
      <c r="AG49" s="238" t="e">
        <f t="shared" si="61"/>
        <v>#DIV/0!</v>
      </c>
      <c r="AH49" s="238" t="e">
        <f t="shared" si="62"/>
        <v>#DIV/0!</v>
      </c>
      <c r="AI49" s="238" t="e">
        <f t="shared" si="63"/>
        <v>#DIV/0!</v>
      </c>
      <c r="AJ49" s="238" t="e">
        <f t="shared" si="64"/>
        <v>#DIV/0!</v>
      </c>
      <c r="AK49" s="238" t="e">
        <f t="shared" si="65"/>
        <v>#DIV/0!</v>
      </c>
      <c r="AL49" s="238" t="e">
        <f t="shared" si="66"/>
        <v>#DIV/0!</v>
      </c>
      <c r="AM49" s="238" t="e">
        <f t="shared" si="67"/>
        <v>#DIV/0!</v>
      </c>
      <c r="AN49" s="157" t="e">
        <f t="shared" si="68"/>
        <v>#DIV/0!</v>
      </c>
      <c r="AQ49" s="40" t="e">
        <f t="shared" si="38"/>
        <v>#DIV/0!</v>
      </c>
      <c r="AR49" s="40" t="e">
        <f t="shared" si="39"/>
        <v>#DIV/0!</v>
      </c>
      <c r="AS49" s="40" t="e">
        <f t="shared" si="69"/>
        <v>#DIV/0!</v>
      </c>
      <c r="AT49" s="40" t="e">
        <f t="shared" si="70"/>
        <v>#DIV/0!</v>
      </c>
      <c r="AU49" s="40" t="e">
        <f t="shared" si="71"/>
        <v>#DIV/0!</v>
      </c>
      <c r="AV49" s="40" t="e">
        <f t="shared" si="72"/>
        <v>#DIV/0!</v>
      </c>
      <c r="AW49" s="40" t="e">
        <f t="shared" si="73"/>
        <v>#DIV/0!</v>
      </c>
      <c r="AX49" s="40" t="e">
        <f t="shared" si="74"/>
        <v>#DIV/0!</v>
      </c>
      <c r="BA49" s="155" t="e">
        <f t="shared" si="41"/>
        <v>#DIV/0!</v>
      </c>
      <c r="BB49" s="155" t="e">
        <f t="shared" si="42"/>
        <v>#DIV/0!</v>
      </c>
      <c r="BC49" s="155" t="e">
        <f t="shared" si="43"/>
        <v>#DIV/0!</v>
      </c>
      <c r="BD49" s="155" t="e">
        <f t="shared" si="44"/>
        <v>#DIV/0!</v>
      </c>
      <c r="BE49" s="155" t="e">
        <f t="shared" si="45"/>
        <v>#DIV/0!</v>
      </c>
      <c r="BF49" s="155" t="e">
        <f t="shared" si="46"/>
        <v>#DIV/0!</v>
      </c>
      <c r="BG49" s="156" t="e">
        <f t="shared" si="47"/>
        <v>#DIV/0!</v>
      </c>
      <c r="BH49" s="156" t="e">
        <f>Sieving!I50+BH48</f>
        <v>#DIV/0!</v>
      </c>
      <c r="BI49" s="156" t="e">
        <f>BI48+Laser!E50</f>
        <v>#DIV/0!</v>
      </c>
    </row>
    <row r="50" spans="1:61" ht="18" customHeight="1">
      <c r="A50" s="311">
        <f>Combined!W58</f>
        <v>1</v>
      </c>
      <c r="B50" s="271">
        <f t="shared" si="30"/>
        <v>0.9204482076268573</v>
      </c>
      <c r="C50" s="297">
        <f>(Combined!C57+Combined!C58)/2</f>
        <v>0.125</v>
      </c>
      <c r="D50" s="100" t="e">
        <f>Combined!D57</f>
        <v>#DIV/0!</v>
      </c>
      <c r="E50" s="233" t="e">
        <f>Laser!E51</f>
        <v>#DIV/0!</v>
      </c>
      <c r="F50" s="155" t="e">
        <f>Combined!F57</f>
        <v>#DIV/0!</v>
      </c>
      <c r="G50" s="156" t="e">
        <f>Combined!G57</f>
        <v>#DIV/0!</v>
      </c>
      <c r="H50" s="157" t="e">
        <f>Combined!H57</f>
        <v>#DIV/0!</v>
      </c>
      <c r="I50" s="157" t="e">
        <f>Combined!I57</f>
        <v>#DIV/0!</v>
      </c>
      <c r="J50" s="157" t="e">
        <f>Combined!J57</f>
        <v>#DIV/0!</v>
      </c>
      <c r="K50" s="157" t="e">
        <f>Combined!K57</f>
        <v>#DIV/0!</v>
      </c>
      <c r="L50" s="157" t="e">
        <f>Combined!L57</f>
        <v>#DIV/0!</v>
      </c>
      <c r="M50" s="155" t="e">
        <f t="shared" si="31"/>
        <v>#DIV/0!</v>
      </c>
      <c r="N50" s="238" t="e">
        <f t="shared" si="32"/>
        <v>#DIV/0!</v>
      </c>
      <c r="O50" s="238" t="e">
        <f t="shared" si="33"/>
        <v>#DIV/0!</v>
      </c>
      <c r="P50" s="238" t="e">
        <f t="shared" si="34"/>
        <v>#DIV/0!</v>
      </c>
      <c r="Q50" s="238" t="e">
        <f t="shared" si="35"/>
        <v>#DIV/0!</v>
      </c>
      <c r="R50" s="238" t="e">
        <f t="shared" si="36"/>
        <v>#DIV/0!</v>
      </c>
      <c r="S50" s="238" t="e">
        <f t="shared" si="37"/>
        <v>#DIV/0!</v>
      </c>
      <c r="T50" s="238" t="e">
        <f t="shared" si="48"/>
        <v>#DIV/0!</v>
      </c>
      <c r="U50" s="238" t="e">
        <f t="shared" si="49"/>
        <v>#DIV/0!</v>
      </c>
      <c r="V50" s="238" t="e">
        <f t="shared" si="50"/>
        <v>#DIV/0!</v>
      </c>
      <c r="W50" s="238" t="e">
        <f t="shared" si="51"/>
        <v>#DIV/0!</v>
      </c>
      <c r="X50" s="238" t="e">
        <f t="shared" si="52"/>
        <v>#DIV/0!</v>
      </c>
      <c r="Y50" s="238" t="e">
        <f t="shared" si="53"/>
        <v>#DIV/0!</v>
      </c>
      <c r="Z50" s="238" t="e">
        <f t="shared" si="54"/>
        <v>#DIV/0!</v>
      </c>
      <c r="AA50" s="238" t="e">
        <f t="shared" si="55"/>
        <v>#DIV/0!</v>
      </c>
      <c r="AB50" s="238" t="e">
        <f t="shared" si="56"/>
        <v>#DIV/0!</v>
      </c>
      <c r="AC50" s="238" t="e">
        <f t="shared" si="57"/>
        <v>#DIV/0!</v>
      </c>
      <c r="AD50" s="238" t="e">
        <f t="shared" si="58"/>
        <v>#DIV/0!</v>
      </c>
      <c r="AE50" s="238" t="e">
        <f t="shared" si="59"/>
        <v>#DIV/0!</v>
      </c>
      <c r="AF50" s="238" t="e">
        <f t="shared" si="60"/>
        <v>#DIV/0!</v>
      </c>
      <c r="AG50" s="238" t="e">
        <f t="shared" si="61"/>
        <v>#DIV/0!</v>
      </c>
      <c r="AH50" s="238" t="e">
        <f t="shared" si="62"/>
        <v>#DIV/0!</v>
      </c>
      <c r="AI50" s="238" t="e">
        <f t="shared" si="63"/>
        <v>#DIV/0!</v>
      </c>
      <c r="AJ50" s="238" t="e">
        <f t="shared" si="64"/>
        <v>#DIV/0!</v>
      </c>
      <c r="AK50" s="238" t="e">
        <f t="shared" si="65"/>
        <v>#DIV/0!</v>
      </c>
      <c r="AL50" s="238" t="e">
        <f t="shared" si="66"/>
        <v>#DIV/0!</v>
      </c>
      <c r="AM50" s="238" t="e">
        <f t="shared" si="67"/>
        <v>#DIV/0!</v>
      </c>
      <c r="AN50" s="157" t="e">
        <f t="shared" si="68"/>
        <v>#DIV/0!</v>
      </c>
      <c r="AQ50" s="40" t="e">
        <f t="shared" si="38"/>
        <v>#DIV/0!</v>
      </c>
      <c r="AR50" s="40" t="e">
        <f t="shared" si="39"/>
        <v>#DIV/0!</v>
      </c>
      <c r="AS50" s="40" t="e">
        <f t="shared" si="69"/>
        <v>#DIV/0!</v>
      </c>
      <c r="AT50" s="40" t="e">
        <f t="shared" si="70"/>
        <v>#DIV/0!</v>
      </c>
      <c r="AU50" s="40" t="e">
        <f t="shared" si="71"/>
        <v>#DIV/0!</v>
      </c>
      <c r="AV50" s="40" t="e">
        <f t="shared" si="72"/>
        <v>#DIV/0!</v>
      </c>
      <c r="AW50" s="40" t="e">
        <f t="shared" si="73"/>
        <v>#DIV/0!</v>
      </c>
      <c r="AX50" s="40" t="e">
        <f t="shared" si="74"/>
        <v>#DIV/0!</v>
      </c>
      <c r="BA50" s="155" t="e">
        <f t="shared" si="41"/>
        <v>#DIV/0!</v>
      </c>
      <c r="BB50" s="155" t="e">
        <f t="shared" si="42"/>
        <v>#DIV/0!</v>
      </c>
      <c r="BC50" s="155" t="e">
        <f t="shared" si="43"/>
        <v>#DIV/0!</v>
      </c>
      <c r="BD50" s="155" t="e">
        <f t="shared" si="44"/>
        <v>#DIV/0!</v>
      </c>
      <c r="BE50" s="155" t="e">
        <f t="shared" si="45"/>
        <v>#DIV/0!</v>
      </c>
      <c r="BF50" s="155" t="e">
        <f t="shared" si="46"/>
        <v>#DIV/0!</v>
      </c>
      <c r="BG50" s="156" t="e">
        <f t="shared" si="47"/>
        <v>#DIV/0!</v>
      </c>
      <c r="BH50" s="156" t="e">
        <f>Sieving!I51+BH49</f>
        <v>#DIV/0!</v>
      </c>
      <c r="BI50" s="156" t="e">
        <f>BI49+Laser!E51</f>
        <v>#DIV/0!</v>
      </c>
    </row>
    <row r="51" spans="1:61" ht="18" customHeight="1">
      <c r="A51" s="311">
        <f>Combined!W59</f>
        <v>1.189207115002721</v>
      </c>
      <c r="B51" s="271">
        <f t="shared" si="30"/>
        <v>1.0946035575013604</v>
      </c>
      <c r="C51" s="297">
        <f>(Combined!C58+Combined!C59)/2</f>
        <v>-0.125</v>
      </c>
      <c r="D51" s="100" t="e">
        <f>Combined!D58</f>
        <v>#DIV/0!</v>
      </c>
      <c r="E51" s="233" t="e">
        <f>Laser!E52</f>
        <v>#DIV/0!</v>
      </c>
      <c r="F51" s="155" t="e">
        <f>Combined!F58</f>
        <v>#DIV/0!</v>
      </c>
      <c r="G51" s="156" t="e">
        <f>Combined!G58</f>
        <v>#DIV/0!</v>
      </c>
      <c r="H51" s="157" t="e">
        <f>Combined!H58</f>
        <v>#DIV/0!</v>
      </c>
      <c r="I51" s="157" t="e">
        <f>Combined!I58</f>
        <v>#DIV/0!</v>
      </c>
      <c r="J51" s="157" t="e">
        <f>Combined!J58</f>
        <v>#DIV/0!</v>
      </c>
      <c r="K51" s="157" t="e">
        <f>Combined!K58</f>
        <v>#DIV/0!</v>
      </c>
      <c r="L51" s="157" t="e">
        <f>Combined!L58</f>
        <v>#DIV/0!</v>
      </c>
      <c r="M51" s="155" t="e">
        <f t="shared" si="31"/>
        <v>#DIV/0!</v>
      </c>
      <c r="N51" s="238" t="e">
        <f t="shared" si="32"/>
        <v>#DIV/0!</v>
      </c>
      <c r="O51" s="238" t="e">
        <f t="shared" si="33"/>
        <v>#DIV/0!</v>
      </c>
      <c r="P51" s="238" t="e">
        <f t="shared" si="34"/>
        <v>#DIV/0!</v>
      </c>
      <c r="Q51" s="238" t="e">
        <f t="shared" si="35"/>
        <v>#DIV/0!</v>
      </c>
      <c r="R51" s="238" t="e">
        <f t="shared" si="36"/>
        <v>#DIV/0!</v>
      </c>
      <c r="S51" s="238" t="e">
        <f t="shared" si="37"/>
        <v>#DIV/0!</v>
      </c>
      <c r="T51" s="238" t="e">
        <f t="shared" si="48"/>
        <v>#DIV/0!</v>
      </c>
      <c r="U51" s="238" t="e">
        <f t="shared" si="49"/>
        <v>#DIV/0!</v>
      </c>
      <c r="V51" s="238" t="e">
        <f t="shared" si="50"/>
        <v>#DIV/0!</v>
      </c>
      <c r="W51" s="238" t="e">
        <f t="shared" si="51"/>
        <v>#DIV/0!</v>
      </c>
      <c r="X51" s="238" t="e">
        <f t="shared" si="52"/>
        <v>#DIV/0!</v>
      </c>
      <c r="Y51" s="238" t="e">
        <f t="shared" si="53"/>
        <v>#DIV/0!</v>
      </c>
      <c r="Z51" s="238" t="e">
        <f t="shared" si="54"/>
        <v>#DIV/0!</v>
      </c>
      <c r="AA51" s="238" t="e">
        <f t="shared" si="55"/>
        <v>#DIV/0!</v>
      </c>
      <c r="AB51" s="238" t="e">
        <f t="shared" si="56"/>
        <v>#DIV/0!</v>
      </c>
      <c r="AC51" s="238" t="e">
        <f t="shared" si="57"/>
        <v>#DIV/0!</v>
      </c>
      <c r="AD51" s="238" t="e">
        <f t="shared" si="58"/>
        <v>#DIV/0!</v>
      </c>
      <c r="AE51" s="238" t="e">
        <f t="shared" si="59"/>
        <v>#DIV/0!</v>
      </c>
      <c r="AF51" s="238" t="e">
        <f t="shared" si="60"/>
        <v>#DIV/0!</v>
      </c>
      <c r="AG51" s="238" t="e">
        <f t="shared" si="61"/>
        <v>#DIV/0!</v>
      </c>
      <c r="AH51" s="238" t="e">
        <f t="shared" si="62"/>
        <v>#DIV/0!</v>
      </c>
      <c r="AI51" s="238" t="e">
        <f t="shared" si="63"/>
        <v>#DIV/0!</v>
      </c>
      <c r="AJ51" s="238" t="e">
        <f t="shared" si="64"/>
        <v>#DIV/0!</v>
      </c>
      <c r="AK51" s="238" t="e">
        <f t="shared" si="65"/>
        <v>#DIV/0!</v>
      </c>
      <c r="AL51" s="238" t="e">
        <f t="shared" si="66"/>
        <v>#DIV/0!</v>
      </c>
      <c r="AM51" s="238" t="e">
        <f t="shared" si="67"/>
        <v>#DIV/0!</v>
      </c>
      <c r="AN51" s="157" t="e">
        <f t="shared" si="68"/>
        <v>#DIV/0!</v>
      </c>
      <c r="AQ51" s="40" t="e">
        <f t="shared" si="38"/>
        <v>#DIV/0!</v>
      </c>
      <c r="AR51" s="40" t="e">
        <f t="shared" si="39"/>
        <v>#DIV/0!</v>
      </c>
      <c r="AS51" s="40" t="e">
        <f t="shared" si="69"/>
        <v>#DIV/0!</v>
      </c>
      <c r="AT51" s="40" t="e">
        <f t="shared" si="70"/>
        <v>#DIV/0!</v>
      </c>
      <c r="AU51" s="40" t="e">
        <f t="shared" si="71"/>
        <v>#DIV/0!</v>
      </c>
      <c r="AV51" s="40" t="e">
        <f t="shared" si="72"/>
        <v>#DIV/0!</v>
      </c>
      <c r="AW51" s="40" t="e">
        <f t="shared" si="73"/>
        <v>#DIV/0!</v>
      </c>
      <c r="AX51" s="40" t="e">
        <f t="shared" si="74"/>
        <v>#DIV/0!</v>
      </c>
      <c r="BA51" s="155" t="e">
        <f t="shared" si="41"/>
        <v>#DIV/0!</v>
      </c>
      <c r="BB51" s="155" t="e">
        <f t="shared" si="42"/>
        <v>#DIV/0!</v>
      </c>
      <c r="BC51" s="155" t="e">
        <f t="shared" si="43"/>
        <v>#DIV/0!</v>
      </c>
      <c r="BD51" s="155" t="e">
        <f t="shared" si="44"/>
        <v>#DIV/0!</v>
      </c>
      <c r="BE51" s="155" t="e">
        <f t="shared" si="45"/>
        <v>#DIV/0!</v>
      </c>
      <c r="BF51" s="155" t="e">
        <f t="shared" si="46"/>
        <v>#DIV/0!</v>
      </c>
      <c r="BG51" s="156" t="e">
        <f t="shared" si="47"/>
        <v>#DIV/0!</v>
      </c>
      <c r="BH51" s="156" t="e">
        <f>Sieving!I52+BH50</f>
        <v>#DIV/0!</v>
      </c>
      <c r="BI51" s="156" t="e">
        <f>BI50+Laser!E52</f>
        <v>#DIV/0!</v>
      </c>
    </row>
    <row r="52" spans="1:61" ht="18" customHeight="1">
      <c r="A52" s="311">
        <f>Combined!W60</f>
        <v>1.4142135623730951</v>
      </c>
      <c r="B52" s="271">
        <f t="shared" si="30"/>
        <v>1.301710338687908</v>
      </c>
      <c r="C52" s="297">
        <f>(Combined!C59+Combined!C60)/2</f>
        <v>-0.375</v>
      </c>
      <c r="D52" s="100" t="e">
        <f>Combined!D59</f>
        <v>#DIV/0!</v>
      </c>
      <c r="E52" s="233" t="e">
        <f>Laser!E53</f>
        <v>#DIV/0!</v>
      </c>
      <c r="F52" s="155" t="e">
        <f>Combined!F59</f>
        <v>#DIV/0!</v>
      </c>
      <c r="G52" s="156" t="e">
        <f>Combined!G59</f>
        <v>#DIV/0!</v>
      </c>
      <c r="H52" s="157" t="e">
        <f>Combined!H59</f>
        <v>#DIV/0!</v>
      </c>
      <c r="I52" s="157" t="e">
        <f>Combined!I59</f>
        <v>#DIV/0!</v>
      </c>
      <c r="J52" s="157" t="e">
        <f>Combined!J59</f>
        <v>#DIV/0!</v>
      </c>
      <c r="K52" s="157" t="e">
        <f>Combined!K59</f>
        <v>#DIV/0!</v>
      </c>
      <c r="L52" s="157" t="e">
        <f>Combined!L59</f>
        <v>#DIV/0!</v>
      </c>
      <c r="M52" s="155" t="e">
        <f t="shared" si="31"/>
        <v>#DIV/0!</v>
      </c>
      <c r="N52" s="238" t="e">
        <f t="shared" si="32"/>
        <v>#DIV/0!</v>
      </c>
      <c r="O52" s="238" t="e">
        <f t="shared" si="33"/>
        <v>#DIV/0!</v>
      </c>
      <c r="P52" s="238" t="e">
        <f t="shared" si="34"/>
        <v>#DIV/0!</v>
      </c>
      <c r="Q52" s="238" t="e">
        <f t="shared" si="35"/>
        <v>#DIV/0!</v>
      </c>
      <c r="R52" s="238" t="e">
        <f t="shared" si="36"/>
        <v>#DIV/0!</v>
      </c>
      <c r="S52" s="238" t="e">
        <f t="shared" si="37"/>
        <v>#DIV/0!</v>
      </c>
      <c r="T52" s="238" t="e">
        <f t="shared" si="48"/>
        <v>#DIV/0!</v>
      </c>
      <c r="U52" s="238" t="e">
        <f t="shared" si="49"/>
        <v>#DIV/0!</v>
      </c>
      <c r="V52" s="238" t="e">
        <f t="shared" si="50"/>
        <v>#DIV/0!</v>
      </c>
      <c r="W52" s="238" t="e">
        <f t="shared" si="51"/>
        <v>#DIV/0!</v>
      </c>
      <c r="X52" s="238" t="e">
        <f t="shared" si="52"/>
        <v>#DIV/0!</v>
      </c>
      <c r="Y52" s="238" t="e">
        <f t="shared" si="53"/>
        <v>#DIV/0!</v>
      </c>
      <c r="Z52" s="238" t="e">
        <f t="shared" si="54"/>
        <v>#DIV/0!</v>
      </c>
      <c r="AA52" s="238" t="e">
        <f t="shared" si="55"/>
        <v>#DIV/0!</v>
      </c>
      <c r="AB52" s="238" t="e">
        <f t="shared" si="56"/>
        <v>#DIV/0!</v>
      </c>
      <c r="AC52" s="238" t="e">
        <f t="shared" si="57"/>
        <v>#DIV/0!</v>
      </c>
      <c r="AD52" s="238" t="e">
        <f t="shared" si="58"/>
        <v>#DIV/0!</v>
      </c>
      <c r="AE52" s="238" t="e">
        <f t="shared" si="59"/>
        <v>#DIV/0!</v>
      </c>
      <c r="AF52" s="238" t="e">
        <f t="shared" si="60"/>
        <v>#DIV/0!</v>
      </c>
      <c r="AG52" s="238" t="e">
        <f t="shared" si="61"/>
        <v>#DIV/0!</v>
      </c>
      <c r="AH52" s="238" t="e">
        <f t="shared" si="62"/>
        <v>#DIV/0!</v>
      </c>
      <c r="AI52" s="238" t="e">
        <f t="shared" si="63"/>
        <v>#DIV/0!</v>
      </c>
      <c r="AJ52" s="238" t="e">
        <f t="shared" si="64"/>
        <v>#DIV/0!</v>
      </c>
      <c r="AK52" s="238" t="e">
        <f t="shared" si="65"/>
        <v>#DIV/0!</v>
      </c>
      <c r="AL52" s="238" t="e">
        <f t="shared" si="66"/>
        <v>#DIV/0!</v>
      </c>
      <c r="AM52" s="238" t="e">
        <f t="shared" si="67"/>
        <v>#DIV/0!</v>
      </c>
      <c r="AN52" s="157" t="e">
        <f t="shared" si="68"/>
        <v>#DIV/0!</v>
      </c>
      <c r="AQ52" s="40" t="e">
        <f t="shared" si="38"/>
        <v>#DIV/0!</v>
      </c>
      <c r="AR52" s="40" t="e">
        <f t="shared" si="39"/>
        <v>#DIV/0!</v>
      </c>
      <c r="AS52" s="40" t="e">
        <f t="shared" si="69"/>
        <v>#DIV/0!</v>
      </c>
      <c r="AT52" s="40" t="e">
        <f t="shared" si="70"/>
        <v>#DIV/0!</v>
      </c>
      <c r="AU52" s="40" t="e">
        <f t="shared" si="71"/>
        <v>#DIV/0!</v>
      </c>
      <c r="AV52" s="40" t="e">
        <f t="shared" si="72"/>
        <v>#DIV/0!</v>
      </c>
      <c r="AW52" s="40" t="e">
        <f t="shared" si="73"/>
        <v>#DIV/0!</v>
      </c>
      <c r="AX52" s="40" t="e">
        <f t="shared" si="74"/>
        <v>#DIV/0!</v>
      </c>
      <c r="BA52" s="155" t="e">
        <f t="shared" si="41"/>
        <v>#DIV/0!</v>
      </c>
      <c r="BB52" s="155" t="e">
        <f t="shared" si="42"/>
        <v>#DIV/0!</v>
      </c>
      <c r="BC52" s="155" t="e">
        <f t="shared" si="43"/>
        <v>#DIV/0!</v>
      </c>
      <c r="BD52" s="155" t="e">
        <f t="shared" si="44"/>
        <v>#DIV/0!</v>
      </c>
      <c r="BE52" s="155" t="e">
        <f t="shared" si="45"/>
        <v>#DIV/0!</v>
      </c>
      <c r="BF52" s="155" t="e">
        <f t="shared" si="46"/>
        <v>#DIV/0!</v>
      </c>
      <c r="BG52" s="156" t="e">
        <f t="shared" si="47"/>
        <v>#DIV/0!</v>
      </c>
      <c r="BH52" s="156" t="e">
        <f>Sieving!I53+BH51</f>
        <v>#DIV/0!</v>
      </c>
      <c r="BI52" s="156" t="e">
        <f>BI51+Laser!E53</f>
        <v>#DIV/0!</v>
      </c>
    </row>
    <row r="53" spans="1:61" ht="18" customHeight="1">
      <c r="A53" s="311">
        <f>Combined!W61</f>
        <v>1.681792830507429</v>
      </c>
      <c r="B53" s="271">
        <f t="shared" si="30"/>
        <v>1.548003196440262</v>
      </c>
      <c r="C53" s="297">
        <f>(Combined!C60+Combined!C61)/2</f>
        <v>-0.625</v>
      </c>
      <c r="D53" s="100" t="e">
        <f>Combined!D60</f>
        <v>#DIV/0!</v>
      </c>
      <c r="E53" s="233" t="e">
        <f>Laser!E54</f>
        <v>#DIV/0!</v>
      </c>
      <c r="F53" s="155" t="e">
        <f>Combined!F60</f>
        <v>#DIV/0!</v>
      </c>
      <c r="G53" s="156" t="e">
        <f>Combined!G60</f>
        <v>#DIV/0!</v>
      </c>
      <c r="H53" s="157" t="e">
        <f>Combined!H60</f>
        <v>#DIV/0!</v>
      </c>
      <c r="I53" s="157" t="e">
        <f>Combined!I60</f>
        <v>#DIV/0!</v>
      </c>
      <c r="J53" s="157" t="e">
        <f>Combined!J60</f>
        <v>#DIV/0!</v>
      </c>
      <c r="K53" s="157" t="e">
        <f>Combined!K60</f>
        <v>#DIV/0!</v>
      </c>
      <c r="L53" s="157" t="e">
        <f>Combined!L60</f>
        <v>#DIV/0!</v>
      </c>
      <c r="M53" s="155" t="e">
        <f t="shared" si="31"/>
        <v>#DIV/0!</v>
      </c>
      <c r="N53" s="238" t="e">
        <f t="shared" si="32"/>
        <v>#DIV/0!</v>
      </c>
      <c r="O53" s="238" t="e">
        <f t="shared" si="33"/>
        <v>#DIV/0!</v>
      </c>
      <c r="P53" s="238" t="e">
        <f t="shared" si="34"/>
        <v>#DIV/0!</v>
      </c>
      <c r="Q53" s="238" t="e">
        <f t="shared" si="35"/>
        <v>#DIV/0!</v>
      </c>
      <c r="R53" s="238" t="e">
        <f t="shared" si="36"/>
        <v>#DIV/0!</v>
      </c>
      <c r="S53" s="238" t="e">
        <f t="shared" si="37"/>
        <v>#DIV/0!</v>
      </c>
      <c r="T53" s="238" t="e">
        <f t="shared" si="48"/>
        <v>#DIV/0!</v>
      </c>
      <c r="U53" s="238" t="e">
        <f t="shared" si="49"/>
        <v>#DIV/0!</v>
      </c>
      <c r="V53" s="238" t="e">
        <f t="shared" si="50"/>
        <v>#DIV/0!</v>
      </c>
      <c r="W53" s="238" t="e">
        <f t="shared" si="51"/>
        <v>#DIV/0!</v>
      </c>
      <c r="X53" s="238" t="e">
        <f t="shared" si="52"/>
        <v>#DIV/0!</v>
      </c>
      <c r="Y53" s="238" t="e">
        <f t="shared" si="53"/>
        <v>#DIV/0!</v>
      </c>
      <c r="Z53" s="238" t="e">
        <f t="shared" si="54"/>
        <v>#DIV/0!</v>
      </c>
      <c r="AA53" s="238" t="e">
        <f t="shared" si="55"/>
        <v>#DIV/0!</v>
      </c>
      <c r="AB53" s="238" t="e">
        <f t="shared" si="56"/>
        <v>#DIV/0!</v>
      </c>
      <c r="AC53" s="238" t="e">
        <f t="shared" si="57"/>
        <v>#DIV/0!</v>
      </c>
      <c r="AD53" s="238" t="e">
        <f t="shared" si="58"/>
        <v>#DIV/0!</v>
      </c>
      <c r="AE53" s="238" t="e">
        <f t="shared" si="59"/>
        <v>#DIV/0!</v>
      </c>
      <c r="AF53" s="238" t="e">
        <f t="shared" si="60"/>
        <v>#DIV/0!</v>
      </c>
      <c r="AG53" s="238" t="e">
        <f t="shared" si="61"/>
        <v>#DIV/0!</v>
      </c>
      <c r="AH53" s="238" t="e">
        <f t="shared" si="62"/>
        <v>#DIV/0!</v>
      </c>
      <c r="AI53" s="238" t="e">
        <f t="shared" si="63"/>
        <v>#DIV/0!</v>
      </c>
      <c r="AJ53" s="238" t="e">
        <f t="shared" si="64"/>
        <v>#DIV/0!</v>
      </c>
      <c r="AK53" s="238" t="e">
        <f t="shared" si="65"/>
        <v>#DIV/0!</v>
      </c>
      <c r="AL53" s="238" t="e">
        <f t="shared" si="66"/>
        <v>#DIV/0!</v>
      </c>
      <c r="AM53" s="238" t="e">
        <f t="shared" si="67"/>
        <v>#DIV/0!</v>
      </c>
      <c r="AN53" s="157" t="e">
        <f t="shared" si="68"/>
        <v>#DIV/0!</v>
      </c>
      <c r="AQ53" s="40" t="e">
        <f t="shared" si="38"/>
        <v>#DIV/0!</v>
      </c>
      <c r="AR53" s="40" t="e">
        <f t="shared" si="39"/>
        <v>#DIV/0!</v>
      </c>
      <c r="AS53" s="40" t="e">
        <f t="shared" si="69"/>
        <v>#DIV/0!</v>
      </c>
      <c r="AT53" s="40" t="e">
        <f t="shared" si="70"/>
        <v>#DIV/0!</v>
      </c>
      <c r="AU53" s="40" t="e">
        <f t="shared" si="71"/>
        <v>#DIV/0!</v>
      </c>
      <c r="AV53" s="40" t="e">
        <f t="shared" si="72"/>
        <v>#DIV/0!</v>
      </c>
      <c r="AW53" s="40" t="e">
        <f t="shared" si="73"/>
        <v>#DIV/0!</v>
      </c>
      <c r="AX53" s="40" t="e">
        <f t="shared" si="74"/>
        <v>#DIV/0!</v>
      </c>
      <c r="BA53" s="155" t="e">
        <f t="shared" si="41"/>
        <v>#DIV/0!</v>
      </c>
      <c r="BB53" s="155" t="e">
        <f t="shared" si="42"/>
        <v>#DIV/0!</v>
      </c>
      <c r="BC53" s="155" t="e">
        <f t="shared" si="43"/>
        <v>#DIV/0!</v>
      </c>
      <c r="BD53" s="155" t="e">
        <f t="shared" si="44"/>
        <v>#DIV/0!</v>
      </c>
      <c r="BE53" s="155" t="e">
        <f t="shared" si="45"/>
        <v>#DIV/0!</v>
      </c>
      <c r="BF53" s="155" t="e">
        <f t="shared" si="46"/>
        <v>#DIV/0!</v>
      </c>
      <c r="BG53" s="156" t="e">
        <f t="shared" si="47"/>
        <v>#DIV/0!</v>
      </c>
      <c r="BH53" s="156" t="e">
        <f>Sieving!I54+BH52</f>
        <v>#DIV/0!</v>
      </c>
      <c r="BI53" s="156" t="e">
        <f>BI52+Laser!E54</f>
        <v>#DIV/0!</v>
      </c>
    </row>
    <row r="54" spans="1:61" ht="18" customHeight="1">
      <c r="A54" s="311">
        <f>Combined!W62</f>
        <v>2</v>
      </c>
      <c r="B54" s="271">
        <f t="shared" si="30"/>
        <v>1.8408964152537144</v>
      </c>
      <c r="C54" s="297">
        <f>(Combined!C61+Combined!C62)/2</f>
        <v>-0.875</v>
      </c>
      <c r="D54" s="100" t="e">
        <f>Combined!D61</f>
        <v>#DIV/0!</v>
      </c>
      <c r="E54" s="233"/>
      <c r="F54" s="155" t="e">
        <f>Combined!F61</f>
        <v>#DIV/0!</v>
      </c>
      <c r="G54" s="156" t="e">
        <f>Combined!G61</f>
        <v>#DIV/0!</v>
      </c>
      <c r="H54" s="157" t="e">
        <f>Combined!H61</f>
        <v>#DIV/0!</v>
      </c>
      <c r="I54" s="157" t="e">
        <f>Combined!I61</f>
        <v>#DIV/0!</v>
      </c>
      <c r="J54" s="157" t="e">
        <f>Combined!J61</f>
        <v>#DIV/0!</v>
      </c>
      <c r="K54" s="157" t="e">
        <f>Combined!K61</f>
        <v>#DIV/0!</v>
      </c>
      <c r="L54" s="157" t="e">
        <f>Combined!L61</f>
        <v>#DIV/0!</v>
      </c>
      <c r="M54" s="155" t="e">
        <f t="shared" si="31"/>
        <v>#DIV/0!</v>
      </c>
      <c r="N54" s="238" t="e">
        <f t="shared" si="32"/>
        <v>#DIV/0!</v>
      </c>
      <c r="O54" s="238" t="e">
        <f t="shared" si="33"/>
        <v>#DIV/0!</v>
      </c>
      <c r="P54" s="238" t="e">
        <f t="shared" si="34"/>
        <v>#DIV/0!</v>
      </c>
      <c r="Q54" s="238" t="e">
        <f t="shared" si="35"/>
        <v>#DIV/0!</v>
      </c>
      <c r="R54" s="238" t="e">
        <f t="shared" si="36"/>
        <v>#DIV/0!</v>
      </c>
      <c r="S54" s="238" t="e">
        <f t="shared" si="37"/>
        <v>#DIV/0!</v>
      </c>
      <c r="T54" s="238" t="e">
        <f t="shared" si="48"/>
        <v>#DIV/0!</v>
      </c>
      <c r="U54" s="238" t="e">
        <f t="shared" si="49"/>
        <v>#DIV/0!</v>
      </c>
      <c r="V54" s="238" t="e">
        <f t="shared" si="50"/>
        <v>#DIV/0!</v>
      </c>
      <c r="W54" s="238" t="e">
        <f t="shared" si="51"/>
        <v>#DIV/0!</v>
      </c>
      <c r="X54" s="238" t="e">
        <f t="shared" si="52"/>
        <v>#DIV/0!</v>
      </c>
      <c r="Y54" s="238" t="e">
        <f t="shared" si="53"/>
        <v>#DIV/0!</v>
      </c>
      <c r="Z54" s="238" t="e">
        <f t="shared" si="54"/>
        <v>#DIV/0!</v>
      </c>
      <c r="AA54" s="238" t="e">
        <f t="shared" si="55"/>
        <v>#DIV/0!</v>
      </c>
      <c r="AB54" s="238" t="e">
        <f t="shared" si="56"/>
        <v>#DIV/0!</v>
      </c>
      <c r="AC54" s="238" t="e">
        <f t="shared" si="57"/>
        <v>#DIV/0!</v>
      </c>
      <c r="AD54" s="238" t="e">
        <f t="shared" si="58"/>
        <v>#DIV/0!</v>
      </c>
      <c r="AE54" s="238" t="e">
        <f t="shared" si="59"/>
        <v>#DIV/0!</v>
      </c>
      <c r="AF54" s="238" t="e">
        <f t="shared" si="60"/>
        <v>#DIV/0!</v>
      </c>
      <c r="AG54" s="238" t="e">
        <f t="shared" si="61"/>
        <v>#DIV/0!</v>
      </c>
      <c r="AH54" s="238" t="e">
        <f t="shared" si="62"/>
        <v>#DIV/0!</v>
      </c>
      <c r="AI54" s="238" t="e">
        <f t="shared" si="63"/>
        <v>#DIV/0!</v>
      </c>
      <c r="AJ54" s="238" t="e">
        <f t="shared" si="64"/>
        <v>#DIV/0!</v>
      </c>
      <c r="AK54" s="238" t="e">
        <f t="shared" si="65"/>
        <v>#DIV/0!</v>
      </c>
      <c r="AL54" s="238" t="e">
        <f t="shared" si="66"/>
        <v>#DIV/0!</v>
      </c>
      <c r="AM54" s="238" t="e">
        <f t="shared" si="67"/>
        <v>#DIV/0!</v>
      </c>
      <c r="AN54" s="157" t="e">
        <f t="shared" si="68"/>
        <v>#DIV/0!</v>
      </c>
      <c r="AQ54" s="40" t="e">
        <f t="shared" si="38"/>
        <v>#DIV/0!</v>
      </c>
      <c r="AR54" s="40">
        <f t="shared" si="39"/>
        <v>0</v>
      </c>
      <c r="AS54" s="40" t="e">
        <f t="shared" si="69"/>
        <v>#DIV/0!</v>
      </c>
      <c r="AT54" s="40" t="e">
        <f t="shared" si="70"/>
        <v>#DIV/0!</v>
      </c>
      <c r="AU54" s="40" t="e">
        <f t="shared" si="71"/>
        <v>#DIV/0!</v>
      </c>
      <c r="AV54" s="40" t="e">
        <f t="shared" si="72"/>
        <v>#DIV/0!</v>
      </c>
      <c r="AW54" s="40" t="e">
        <f t="shared" si="73"/>
        <v>#DIV/0!</v>
      </c>
      <c r="AX54" s="40" t="e">
        <f t="shared" si="74"/>
        <v>#DIV/0!</v>
      </c>
      <c r="BA54" s="155" t="e">
        <f t="shared" si="41"/>
        <v>#DIV/0!</v>
      </c>
      <c r="BB54" s="155" t="e">
        <f t="shared" si="42"/>
        <v>#DIV/0!</v>
      </c>
      <c r="BC54" s="155" t="e">
        <f t="shared" si="43"/>
        <v>#DIV/0!</v>
      </c>
      <c r="BD54" s="155" t="e">
        <f t="shared" si="44"/>
        <v>#DIV/0!</v>
      </c>
      <c r="BE54" s="155" t="e">
        <f t="shared" si="45"/>
        <v>#DIV/0!</v>
      </c>
      <c r="BF54" s="155" t="e">
        <f t="shared" si="46"/>
        <v>#DIV/0!</v>
      </c>
      <c r="BG54" s="156" t="e">
        <f t="shared" si="47"/>
        <v>#DIV/0!</v>
      </c>
      <c r="BH54" s="156" t="e">
        <f>Sieving!I55+BH53</f>
        <v>#DIV/0!</v>
      </c>
      <c r="BI54" s="156" t="e">
        <f>BI53+Laser!E55</f>
        <v>#DIV/0!</v>
      </c>
    </row>
    <row r="55" spans="1:61" ht="18" customHeight="1">
      <c r="A55" s="311">
        <f>Combined!W63</f>
        <v>2.378414230005442</v>
      </c>
      <c r="B55" s="271">
        <f t="shared" si="30"/>
        <v>2.189207115002721</v>
      </c>
      <c r="C55" s="297">
        <f>(Combined!C62+Combined!C63)/2</f>
        <v>-1.125</v>
      </c>
      <c r="D55" s="100" t="e">
        <f>Combined!D62</f>
        <v>#DIV/0!</v>
      </c>
      <c r="E55" s="233"/>
      <c r="F55" s="155" t="e">
        <f>Combined!F62</f>
        <v>#DIV/0!</v>
      </c>
      <c r="G55" s="156" t="e">
        <f>Combined!G62</f>
        <v>#DIV/0!</v>
      </c>
      <c r="H55" s="157" t="e">
        <f>Combined!H62</f>
        <v>#DIV/0!</v>
      </c>
      <c r="I55" s="157" t="e">
        <f>Combined!I62</f>
        <v>#DIV/0!</v>
      </c>
      <c r="J55" s="157" t="e">
        <f>Combined!J62</f>
        <v>#DIV/0!</v>
      </c>
      <c r="K55" s="157" t="e">
        <f>Combined!K62</f>
        <v>#DIV/0!</v>
      </c>
      <c r="L55" s="157" t="e">
        <f>Combined!L62</f>
        <v>#DIV/0!</v>
      </c>
      <c r="M55" s="155" t="e">
        <f t="shared" si="31"/>
        <v>#DIV/0!</v>
      </c>
      <c r="N55" s="238" t="e">
        <f t="shared" si="32"/>
        <v>#DIV/0!</v>
      </c>
      <c r="O55" s="238" t="e">
        <f t="shared" si="33"/>
        <v>#DIV/0!</v>
      </c>
      <c r="P55" s="238" t="e">
        <f t="shared" si="34"/>
        <v>#DIV/0!</v>
      </c>
      <c r="Q55" s="238" t="e">
        <f t="shared" si="35"/>
        <v>#DIV/0!</v>
      </c>
      <c r="R55" s="238" t="e">
        <f t="shared" si="36"/>
        <v>#DIV/0!</v>
      </c>
      <c r="S55" s="238" t="e">
        <f t="shared" si="37"/>
        <v>#DIV/0!</v>
      </c>
      <c r="T55" s="238" t="e">
        <f t="shared" si="48"/>
        <v>#DIV/0!</v>
      </c>
      <c r="U55" s="238" t="e">
        <f t="shared" si="49"/>
        <v>#DIV/0!</v>
      </c>
      <c r="V55" s="238" t="e">
        <f t="shared" si="50"/>
        <v>#DIV/0!</v>
      </c>
      <c r="W55" s="238" t="e">
        <f t="shared" si="51"/>
        <v>#DIV/0!</v>
      </c>
      <c r="X55" s="238" t="e">
        <f t="shared" si="52"/>
        <v>#DIV/0!</v>
      </c>
      <c r="Y55" s="238" t="e">
        <f t="shared" si="53"/>
        <v>#DIV/0!</v>
      </c>
      <c r="Z55" s="238" t="e">
        <f t="shared" si="54"/>
        <v>#DIV/0!</v>
      </c>
      <c r="AA55" s="238" t="e">
        <f t="shared" si="55"/>
        <v>#DIV/0!</v>
      </c>
      <c r="AB55" s="238" t="e">
        <f t="shared" si="56"/>
        <v>#DIV/0!</v>
      </c>
      <c r="AC55" s="238" t="e">
        <f t="shared" si="57"/>
        <v>#DIV/0!</v>
      </c>
      <c r="AD55" s="238" t="e">
        <f t="shared" si="58"/>
        <v>#DIV/0!</v>
      </c>
      <c r="AE55" s="238" t="e">
        <f t="shared" si="59"/>
        <v>#DIV/0!</v>
      </c>
      <c r="AF55" s="238" t="e">
        <f t="shared" si="60"/>
        <v>#DIV/0!</v>
      </c>
      <c r="AG55" s="238" t="e">
        <f t="shared" si="61"/>
        <v>#DIV/0!</v>
      </c>
      <c r="AH55" s="238" t="e">
        <f t="shared" si="62"/>
        <v>#DIV/0!</v>
      </c>
      <c r="AI55" s="238" t="e">
        <f t="shared" si="63"/>
        <v>#DIV/0!</v>
      </c>
      <c r="AJ55" s="238" t="e">
        <f t="shared" si="64"/>
        <v>#DIV/0!</v>
      </c>
      <c r="AK55" s="238" t="e">
        <f t="shared" si="65"/>
        <v>#DIV/0!</v>
      </c>
      <c r="AL55" s="238" t="e">
        <f t="shared" si="66"/>
        <v>#DIV/0!</v>
      </c>
      <c r="AM55" s="238" t="e">
        <f t="shared" si="67"/>
        <v>#DIV/0!</v>
      </c>
      <c r="AN55" s="157" t="e">
        <f t="shared" si="68"/>
        <v>#DIV/0!</v>
      </c>
      <c r="AQ55" s="40" t="e">
        <f t="shared" si="38"/>
        <v>#DIV/0!</v>
      </c>
      <c r="AR55" s="40">
        <f t="shared" si="39"/>
        <v>0</v>
      </c>
      <c r="AS55" s="40" t="e">
        <f t="shared" si="69"/>
        <v>#DIV/0!</v>
      </c>
      <c r="AT55" s="40" t="e">
        <f t="shared" si="70"/>
        <v>#DIV/0!</v>
      </c>
      <c r="AU55" s="40" t="e">
        <f t="shared" si="71"/>
        <v>#DIV/0!</v>
      </c>
      <c r="AV55" s="40" t="e">
        <f t="shared" si="72"/>
        <v>#DIV/0!</v>
      </c>
      <c r="AW55" s="40" t="e">
        <f t="shared" si="73"/>
        <v>#DIV/0!</v>
      </c>
      <c r="AX55" s="40" t="e">
        <f t="shared" si="74"/>
        <v>#DIV/0!</v>
      </c>
      <c r="BA55" s="155" t="e">
        <f t="shared" si="41"/>
        <v>#DIV/0!</v>
      </c>
      <c r="BB55" s="155" t="e">
        <f t="shared" si="42"/>
        <v>#DIV/0!</v>
      </c>
      <c r="BC55" s="155" t="e">
        <f t="shared" si="43"/>
        <v>#DIV/0!</v>
      </c>
      <c r="BD55" s="155" t="e">
        <f t="shared" si="44"/>
        <v>#DIV/0!</v>
      </c>
      <c r="BE55" s="155" t="e">
        <f t="shared" si="45"/>
        <v>#DIV/0!</v>
      </c>
      <c r="BF55" s="155" t="e">
        <f t="shared" si="46"/>
        <v>#DIV/0!</v>
      </c>
      <c r="BG55" s="156" t="e">
        <f t="shared" si="47"/>
        <v>#DIV/0!</v>
      </c>
      <c r="BH55" s="156" t="e">
        <f>Sieving!I56+BH54</f>
        <v>#DIV/0!</v>
      </c>
      <c r="BI55" s="156"/>
    </row>
    <row r="56" spans="1:61" ht="18" customHeight="1">
      <c r="A56" s="311">
        <f>Combined!W64</f>
        <v>2.82842712474619</v>
      </c>
      <c r="B56" s="271">
        <f t="shared" si="30"/>
        <v>2.6034206773758157</v>
      </c>
      <c r="C56" s="297">
        <f>(Combined!C63+Combined!C64)/2</f>
        <v>-1.375</v>
      </c>
      <c r="D56" s="100" t="e">
        <f>Combined!D63</f>
        <v>#DIV/0!</v>
      </c>
      <c r="E56" s="233"/>
      <c r="F56" s="155" t="e">
        <f>Combined!F63</f>
        <v>#DIV/0!</v>
      </c>
      <c r="G56" s="156" t="e">
        <f>Combined!G63</f>
        <v>#DIV/0!</v>
      </c>
      <c r="H56" s="157" t="e">
        <f>Combined!H63</f>
        <v>#DIV/0!</v>
      </c>
      <c r="I56" s="157" t="e">
        <f>Combined!I63</f>
        <v>#DIV/0!</v>
      </c>
      <c r="J56" s="157" t="e">
        <f>Combined!J63</f>
        <v>#DIV/0!</v>
      </c>
      <c r="K56" s="157" t="e">
        <f>Combined!K63</f>
        <v>#DIV/0!</v>
      </c>
      <c r="L56" s="157" t="e">
        <f>Combined!L63</f>
        <v>#DIV/0!</v>
      </c>
      <c r="M56" s="155" t="e">
        <f t="shared" si="31"/>
        <v>#DIV/0!</v>
      </c>
      <c r="N56" s="238" t="e">
        <f t="shared" si="32"/>
        <v>#DIV/0!</v>
      </c>
      <c r="O56" s="238" t="e">
        <f t="shared" si="33"/>
        <v>#DIV/0!</v>
      </c>
      <c r="P56" s="238" t="e">
        <f t="shared" si="34"/>
        <v>#DIV/0!</v>
      </c>
      <c r="Q56" s="238" t="e">
        <f t="shared" si="35"/>
        <v>#DIV/0!</v>
      </c>
      <c r="R56" s="238" t="e">
        <f t="shared" si="36"/>
        <v>#DIV/0!</v>
      </c>
      <c r="S56" s="238" t="e">
        <f t="shared" si="37"/>
        <v>#DIV/0!</v>
      </c>
      <c r="T56" s="238" t="e">
        <f t="shared" si="48"/>
        <v>#DIV/0!</v>
      </c>
      <c r="U56" s="238" t="e">
        <f t="shared" si="49"/>
        <v>#DIV/0!</v>
      </c>
      <c r="V56" s="238" t="e">
        <f t="shared" si="50"/>
        <v>#DIV/0!</v>
      </c>
      <c r="W56" s="238" t="e">
        <f t="shared" si="51"/>
        <v>#DIV/0!</v>
      </c>
      <c r="X56" s="238" t="e">
        <f t="shared" si="52"/>
        <v>#DIV/0!</v>
      </c>
      <c r="Y56" s="238" t="e">
        <f t="shared" si="53"/>
        <v>#DIV/0!</v>
      </c>
      <c r="Z56" s="238" t="e">
        <f t="shared" si="54"/>
        <v>#DIV/0!</v>
      </c>
      <c r="AA56" s="238" t="e">
        <f t="shared" si="55"/>
        <v>#DIV/0!</v>
      </c>
      <c r="AB56" s="238" t="e">
        <f t="shared" si="56"/>
        <v>#DIV/0!</v>
      </c>
      <c r="AC56" s="238" t="e">
        <f t="shared" si="57"/>
        <v>#DIV/0!</v>
      </c>
      <c r="AD56" s="238" t="e">
        <f t="shared" si="58"/>
        <v>#DIV/0!</v>
      </c>
      <c r="AE56" s="238" t="e">
        <f t="shared" si="59"/>
        <v>#DIV/0!</v>
      </c>
      <c r="AF56" s="238" t="e">
        <f t="shared" si="60"/>
        <v>#DIV/0!</v>
      </c>
      <c r="AG56" s="238" t="e">
        <f t="shared" si="61"/>
        <v>#DIV/0!</v>
      </c>
      <c r="AH56" s="238" t="e">
        <f t="shared" si="62"/>
        <v>#DIV/0!</v>
      </c>
      <c r="AI56" s="238" t="e">
        <f t="shared" si="63"/>
        <v>#DIV/0!</v>
      </c>
      <c r="AJ56" s="238" t="e">
        <f t="shared" si="64"/>
        <v>#DIV/0!</v>
      </c>
      <c r="AK56" s="238" t="e">
        <f t="shared" si="65"/>
        <v>#DIV/0!</v>
      </c>
      <c r="AL56" s="238" t="e">
        <f t="shared" si="66"/>
        <v>#DIV/0!</v>
      </c>
      <c r="AM56" s="238" t="e">
        <f t="shared" si="67"/>
        <v>#DIV/0!</v>
      </c>
      <c r="AN56" s="157" t="e">
        <f t="shared" si="68"/>
        <v>#DIV/0!</v>
      </c>
      <c r="AQ56" s="40" t="e">
        <f t="shared" si="38"/>
        <v>#DIV/0!</v>
      </c>
      <c r="AR56" s="40">
        <f t="shared" si="39"/>
        <v>0</v>
      </c>
      <c r="AS56" s="40" t="e">
        <f t="shared" si="69"/>
        <v>#DIV/0!</v>
      </c>
      <c r="AT56" s="40" t="e">
        <f t="shared" si="70"/>
        <v>#DIV/0!</v>
      </c>
      <c r="AU56" s="40" t="e">
        <f t="shared" si="71"/>
        <v>#DIV/0!</v>
      </c>
      <c r="AV56" s="40" t="e">
        <f t="shared" si="72"/>
        <v>#DIV/0!</v>
      </c>
      <c r="AW56" s="40" t="e">
        <f t="shared" si="73"/>
        <v>#DIV/0!</v>
      </c>
      <c r="AX56" s="40" t="e">
        <f t="shared" si="74"/>
        <v>#DIV/0!</v>
      </c>
      <c r="BA56" s="155" t="e">
        <f t="shared" si="41"/>
        <v>#DIV/0!</v>
      </c>
      <c r="BB56" s="155" t="e">
        <f t="shared" si="42"/>
        <v>#DIV/0!</v>
      </c>
      <c r="BC56" s="155" t="e">
        <f t="shared" si="43"/>
        <v>#DIV/0!</v>
      </c>
      <c r="BD56" s="155" t="e">
        <f t="shared" si="44"/>
        <v>#DIV/0!</v>
      </c>
      <c r="BE56" s="155" t="e">
        <f t="shared" si="45"/>
        <v>#DIV/0!</v>
      </c>
      <c r="BF56" s="155" t="e">
        <f t="shared" si="46"/>
        <v>#DIV/0!</v>
      </c>
      <c r="BG56" s="156" t="e">
        <f t="shared" si="47"/>
        <v>#DIV/0!</v>
      </c>
      <c r="BH56" s="156" t="e">
        <f>Sieving!I57+BH55</f>
        <v>#DIV/0!</v>
      </c>
      <c r="BI56" s="156"/>
    </row>
    <row r="57" spans="1:61" ht="18" customHeight="1">
      <c r="A57" s="311">
        <f>Combined!W65</f>
        <v>3.363585661014858</v>
      </c>
      <c r="B57" s="271">
        <f t="shared" si="30"/>
        <v>3.0960063928805237</v>
      </c>
      <c r="C57" s="297">
        <f>(Combined!C64+Combined!C65)/2</f>
        <v>-1.625</v>
      </c>
      <c r="D57" s="100" t="e">
        <f>Combined!D64</f>
        <v>#DIV/0!</v>
      </c>
      <c r="E57" s="233"/>
      <c r="F57" s="155" t="e">
        <f>Combined!F64</f>
        <v>#DIV/0!</v>
      </c>
      <c r="G57" s="156" t="e">
        <f>Combined!G64</f>
        <v>#DIV/0!</v>
      </c>
      <c r="H57" s="157" t="e">
        <f>Combined!H64</f>
        <v>#DIV/0!</v>
      </c>
      <c r="I57" s="157" t="e">
        <f>Combined!I64</f>
        <v>#DIV/0!</v>
      </c>
      <c r="J57" s="157" t="e">
        <f>Combined!J64</f>
        <v>#DIV/0!</v>
      </c>
      <c r="K57" s="157" t="e">
        <f>Combined!K64</f>
        <v>#DIV/0!</v>
      </c>
      <c r="L57" s="157" t="e">
        <f>Combined!L64</f>
        <v>#DIV/0!</v>
      </c>
      <c r="M57" s="155" t="e">
        <f t="shared" si="31"/>
        <v>#DIV/0!</v>
      </c>
      <c r="N57" s="238" t="e">
        <f t="shared" si="32"/>
        <v>#DIV/0!</v>
      </c>
      <c r="O57" s="238" t="e">
        <f t="shared" si="33"/>
        <v>#DIV/0!</v>
      </c>
      <c r="P57" s="238" t="e">
        <f t="shared" si="34"/>
        <v>#DIV/0!</v>
      </c>
      <c r="Q57" s="238" t="e">
        <f t="shared" si="35"/>
        <v>#DIV/0!</v>
      </c>
      <c r="R57" s="238" t="e">
        <f t="shared" si="36"/>
        <v>#DIV/0!</v>
      </c>
      <c r="S57" s="238" t="e">
        <f t="shared" si="37"/>
        <v>#DIV/0!</v>
      </c>
      <c r="T57" s="238" t="e">
        <f t="shared" si="48"/>
        <v>#DIV/0!</v>
      </c>
      <c r="U57" s="238" t="e">
        <f t="shared" si="49"/>
        <v>#DIV/0!</v>
      </c>
      <c r="V57" s="238" t="e">
        <f t="shared" si="50"/>
        <v>#DIV/0!</v>
      </c>
      <c r="W57" s="238" t="e">
        <f t="shared" si="51"/>
        <v>#DIV/0!</v>
      </c>
      <c r="X57" s="238" t="e">
        <f t="shared" si="52"/>
        <v>#DIV/0!</v>
      </c>
      <c r="Y57" s="238" t="e">
        <f t="shared" si="53"/>
        <v>#DIV/0!</v>
      </c>
      <c r="Z57" s="238" t="e">
        <f t="shared" si="54"/>
        <v>#DIV/0!</v>
      </c>
      <c r="AA57" s="238" t="e">
        <f t="shared" si="55"/>
        <v>#DIV/0!</v>
      </c>
      <c r="AB57" s="238" t="e">
        <f t="shared" si="56"/>
        <v>#DIV/0!</v>
      </c>
      <c r="AC57" s="238" t="e">
        <f t="shared" si="57"/>
        <v>#DIV/0!</v>
      </c>
      <c r="AD57" s="238" t="e">
        <f t="shared" si="58"/>
        <v>#DIV/0!</v>
      </c>
      <c r="AE57" s="238" t="e">
        <f t="shared" si="59"/>
        <v>#DIV/0!</v>
      </c>
      <c r="AF57" s="238" t="e">
        <f t="shared" si="60"/>
        <v>#DIV/0!</v>
      </c>
      <c r="AG57" s="238" t="e">
        <f t="shared" si="61"/>
        <v>#DIV/0!</v>
      </c>
      <c r="AH57" s="238" t="e">
        <f t="shared" si="62"/>
        <v>#DIV/0!</v>
      </c>
      <c r="AI57" s="238" t="e">
        <f t="shared" si="63"/>
        <v>#DIV/0!</v>
      </c>
      <c r="AJ57" s="238" t="e">
        <f t="shared" si="64"/>
        <v>#DIV/0!</v>
      </c>
      <c r="AK57" s="238" t="e">
        <f t="shared" si="65"/>
        <v>#DIV/0!</v>
      </c>
      <c r="AL57" s="238" t="e">
        <f t="shared" si="66"/>
        <v>#DIV/0!</v>
      </c>
      <c r="AM57" s="238" t="e">
        <f t="shared" si="67"/>
        <v>#DIV/0!</v>
      </c>
      <c r="AN57" s="157" t="e">
        <f t="shared" si="68"/>
        <v>#DIV/0!</v>
      </c>
      <c r="AQ57" s="40" t="e">
        <f t="shared" si="38"/>
        <v>#DIV/0!</v>
      </c>
      <c r="AR57" s="40">
        <f t="shared" si="39"/>
        <v>0</v>
      </c>
      <c r="AS57" s="40" t="e">
        <f t="shared" si="69"/>
        <v>#DIV/0!</v>
      </c>
      <c r="AT57" s="40" t="e">
        <f t="shared" si="70"/>
        <v>#DIV/0!</v>
      </c>
      <c r="AU57" s="40" t="e">
        <f t="shared" si="71"/>
        <v>#DIV/0!</v>
      </c>
      <c r="AV57" s="40" t="e">
        <f t="shared" si="72"/>
        <v>#DIV/0!</v>
      </c>
      <c r="AW57" s="40" t="e">
        <f t="shared" si="73"/>
        <v>#DIV/0!</v>
      </c>
      <c r="AX57" s="40" t="e">
        <f t="shared" si="74"/>
        <v>#DIV/0!</v>
      </c>
      <c r="BA57" s="155" t="e">
        <f t="shared" si="41"/>
        <v>#DIV/0!</v>
      </c>
      <c r="BB57" s="155" t="e">
        <f t="shared" si="42"/>
        <v>#DIV/0!</v>
      </c>
      <c r="BC57" s="155" t="e">
        <f t="shared" si="43"/>
        <v>#DIV/0!</v>
      </c>
      <c r="BD57" s="155" t="e">
        <f t="shared" si="44"/>
        <v>#DIV/0!</v>
      </c>
      <c r="BE57" s="155" t="e">
        <f t="shared" si="45"/>
        <v>#DIV/0!</v>
      </c>
      <c r="BF57" s="155" t="e">
        <f t="shared" si="46"/>
        <v>#DIV/0!</v>
      </c>
      <c r="BG57" s="156" t="e">
        <f t="shared" si="47"/>
        <v>#DIV/0!</v>
      </c>
      <c r="BH57" s="156" t="e">
        <f>Sieving!I58+BH56</f>
        <v>#DIV/0!</v>
      </c>
      <c r="BI57" s="156"/>
    </row>
    <row r="58" spans="1:61" ht="18" customHeight="1">
      <c r="A58" s="311">
        <f>Combined!W66</f>
        <v>4</v>
      </c>
      <c r="B58" s="271">
        <f t="shared" si="30"/>
        <v>3.681792830507429</v>
      </c>
      <c r="C58" s="297">
        <f>(Combined!C65+Combined!C66)/2</f>
        <v>-1.875</v>
      </c>
      <c r="D58" s="100" t="e">
        <f>Combined!D65</f>
        <v>#DIV/0!</v>
      </c>
      <c r="E58" s="233"/>
      <c r="F58" s="155" t="e">
        <f>Combined!F65</f>
        <v>#DIV/0!</v>
      </c>
      <c r="G58" s="156" t="e">
        <f>Combined!G65</f>
        <v>#DIV/0!</v>
      </c>
      <c r="H58" s="157" t="e">
        <f>Combined!H65</f>
        <v>#DIV/0!</v>
      </c>
      <c r="I58" s="157" t="e">
        <f>Combined!I65</f>
        <v>#DIV/0!</v>
      </c>
      <c r="J58" s="157" t="e">
        <f>Combined!J65</f>
        <v>#DIV/0!</v>
      </c>
      <c r="K58" s="157" t="e">
        <f>Combined!K65</f>
        <v>#DIV/0!</v>
      </c>
      <c r="L58" s="157" t="e">
        <f>Combined!L65</f>
        <v>#DIV/0!</v>
      </c>
      <c r="M58" s="155" t="e">
        <f t="shared" si="31"/>
        <v>#DIV/0!</v>
      </c>
      <c r="N58" s="238" t="e">
        <f t="shared" si="32"/>
        <v>#DIV/0!</v>
      </c>
      <c r="O58" s="238" t="e">
        <f t="shared" si="33"/>
        <v>#DIV/0!</v>
      </c>
      <c r="P58" s="238" t="e">
        <f t="shared" si="34"/>
        <v>#DIV/0!</v>
      </c>
      <c r="Q58" s="238" t="e">
        <f t="shared" si="35"/>
        <v>#DIV/0!</v>
      </c>
      <c r="R58" s="238" t="e">
        <f t="shared" si="36"/>
        <v>#DIV/0!</v>
      </c>
      <c r="S58" s="238" t="e">
        <f t="shared" si="37"/>
        <v>#DIV/0!</v>
      </c>
      <c r="T58" s="238" t="e">
        <f t="shared" si="48"/>
        <v>#DIV/0!</v>
      </c>
      <c r="U58" s="238" t="e">
        <f t="shared" si="49"/>
        <v>#DIV/0!</v>
      </c>
      <c r="V58" s="238" t="e">
        <f t="shared" si="50"/>
        <v>#DIV/0!</v>
      </c>
      <c r="W58" s="238" t="e">
        <f t="shared" si="51"/>
        <v>#DIV/0!</v>
      </c>
      <c r="X58" s="238" t="e">
        <f t="shared" si="52"/>
        <v>#DIV/0!</v>
      </c>
      <c r="Y58" s="238" t="e">
        <f t="shared" si="53"/>
        <v>#DIV/0!</v>
      </c>
      <c r="Z58" s="238" t="e">
        <f t="shared" si="54"/>
        <v>#DIV/0!</v>
      </c>
      <c r="AA58" s="238" t="e">
        <f t="shared" si="55"/>
        <v>#DIV/0!</v>
      </c>
      <c r="AB58" s="238" t="e">
        <f t="shared" si="56"/>
        <v>#DIV/0!</v>
      </c>
      <c r="AC58" s="238" t="e">
        <f t="shared" si="57"/>
        <v>#DIV/0!</v>
      </c>
      <c r="AD58" s="238" t="e">
        <f t="shared" si="58"/>
        <v>#DIV/0!</v>
      </c>
      <c r="AE58" s="238" t="e">
        <f t="shared" si="59"/>
        <v>#DIV/0!</v>
      </c>
      <c r="AF58" s="238" t="e">
        <f t="shared" si="60"/>
        <v>#DIV/0!</v>
      </c>
      <c r="AG58" s="238" t="e">
        <f t="shared" si="61"/>
        <v>#DIV/0!</v>
      </c>
      <c r="AH58" s="238" t="e">
        <f t="shared" si="62"/>
        <v>#DIV/0!</v>
      </c>
      <c r="AI58" s="238" t="e">
        <f t="shared" si="63"/>
        <v>#DIV/0!</v>
      </c>
      <c r="AJ58" s="238" t="e">
        <f t="shared" si="64"/>
        <v>#DIV/0!</v>
      </c>
      <c r="AK58" s="238" t="e">
        <f t="shared" si="65"/>
        <v>#DIV/0!</v>
      </c>
      <c r="AL58" s="238" t="e">
        <f t="shared" si="66"/>
        <v>#DIV/0!</v>
      </c>
      <c r="AM58" s="238" t="e">
        <f t="shared" si="67"/>
        <v>#DIV/0!</v>
      </c>
      <c r="AN58" s="157" t="e">
        <f t="shared" si="68"/>
        <v>#DIV/0!</v>
      </c>
      <c r="AQ58" s="40" t="e">
        <f t="shared" si="38"/>
        <v>#DIV/0!</v>
      </c>
      <c r="AR58" s="40">
        <f t="shared" si="39"/>
        <v>0</v>
      </c>
      <c r="AS58" s="40" t="e">
        <f t="shared" si="69"/>
        <v>#DIV/0!</v>
      </c>
      <c r="AT58" s="40" t="e">
        <f t="shared" si="70"/>
        <v>#DIV/0!</v>
      </c>
      <c r="AU58" s="40" t="e">
        <f t="shared" si="71"/>
        <v>#DIV/0!</v>
      </c>
      <c r="AV58" s="40" t="e">
        <f t="shared" si="72"/>
        <v>#DIV/0!</v>
      </c>
      <c r="AW58" s="40" t="e">
        <f t="shared" si="73"/>
        <v>#DIV/0!</v>
      </c>
      <c r="AX58" s="40" t="e">
        <f t="shared" si="74"/>
        <v>#DIV/0!</v>
      </c>
      <c r="BA58" s="155" t="e">
        <f t="shared" si="41"/>
        <v>#DIV/0!</v>
      </c>
      <c r="BB58" s="155" t="e">
        <f>BB57+G58</f>
        <v>#DIV/0!</v>
      </c>
      <c r="BC58" s="155" t="e">
        <f t="shared" si="43"/>
        <v>#DIV/0!</v>
      </c>
      <c r="BD58" s="155" t="e">
        <f t="shared" si="44"/>
        <v>#DIV/0!</v>
      </c>
      <c r="BE58" s="155" t="e">
        <f t="shared" si="45"/>
        <v>#DIV/0!</v>
      </c>
      <c r="BF58" s="155" t="e">
        <f t="shared" si="46"/>
        <v>#DIV/0!</v>
      </c>
      <c r="BG58" s="156" t="e">
        <f t="shared" si="47"/>
        <v>#DIV/0!</v>
      </c>
      <c r="BH58" s="156" t="e">
        <f>Sieving!I59+BH57</f>
        <v>#DIV/0!</v>
      </c>
      <c r="BI58" s="156"/>
    </row>
    <row r="59" spans="1:61" ht="18" customHeight="1">
      <c r="A59" s="311">
        <f>Combined!W67</f>
        <v>4.756828460010884</v>
      </c>
      <c r="B59" s="271">
        <f t="shared" si="30"/>
        <v>4.378414230005442</v>
      </c>
      <c r="C59" s="297">
        <f>(Combined!C66+Combined!C67)/2</f>
        <v>-2.125</v>
      </c>
      <c r="D59" s="100" t="e">
        <f>Combined!D66</f>
        <v>#DIV/0!</v>
      </c>
      <c r="E59" s="233"/>
      <c r="F59" s="155" t="e">
        <f>Combined!F66</f>
        <v>#DIV/0!</v>
      </c>
      <c r="G59" s="156" t="e">
        <f>Combined!G66</f>
        <v>#DIV/0!</v>
      </c>
      <c r="H59" s="157" t="e">
        <f>Combined!H66</f>
        <v>#DIV/0!</v>
      </c>
      <c r="I59" s="157" t="e">
        <f>Combined!I66</f>
        <v>#DIV/0!</v>
      </c>
      <c r="J59" s="157" t="e">
        <f>Combined!J66</f>
        <v>#DIV/0!</v>
      </c>
      <c r="K59" s="157" t="e">
        <f>Combined!K66</f>
        <v>#DIV/0!</v>
      </c>
      <c r="L59" s="157" t="e">
        <f>Combined!L66</f>
        <v>#DIV/0!</v>
      </c>
      <c r="M59" s="155" t="e">
        <f t="shared" si="31"/>
        <v>#DIV/0!</v>
      </c>
      <c r="N59" s="238" t="e">
        <f t="shared" si="32"/>
        <v>#DIV/0!</v>
      </c>
      <c r="O59" s="238" t="e">
        <f t="shared" si="33"/>
        <v>#DIV/0!</v>
      </c>
      <c r="P59" s="238" t="e">
        <f t="shared" si="34"/>
        <v>#DIV/0!</v>
      </c>
      <c r="Q59" s="238" t="e">
        <f t="shared" si="35"/>
        <v>#DIV/0!</v>
      </c>
      <c r="R59" s="238" t="e">
        <f t="shared" si="36"/>
        <v>#DIV/0!</v>
      </c>
      <c r="S59" s="238" t="e">
        <f t="shared" si="37"/>
        <v>#DIV/0!</v>
      </c>
      <c r="T59" s="238" t="e">
        <f t="shared" si="48"/>
        <v>#DIV/0!</v>
      </c>
      <c r="U59" s="238" t="e">
        <f t="shared" si="49"/>
        <v>#DIV/0!</v>
      </c>
      <c r="V59" s="238" t="e">
        <f t="shared" si="50"/>
        <v>#DIV/0!</v>
      </c>
      <c r="W59" s="238" t="e">
        <f t="shared" si="51"/>
        <v>#DIV/0!</v>
      </c>
      <c r="X59" s="238" t="e">
        <f t="shared" si="52"/>
        <v>#DIV/0!</v>
      </c>
      <c r="Y59" s="238" t="e">
        <f t="shared" si="53"/>
        <v>#DIV/0!</v>
      </c>
      <c r="Z59" s="238" t="e">
        <f t="shared" si="54"/>
        <v>#DIV/0!</v>
      </c>
      <c r="AA59" s="238" t="e">
        <f t="shared" si="55"/>
        <v>#DIV/0!</v>
      </c>
      <c r="AB59" s="238" t="e">
        <f t="shared" si="56"/>
        <v>#DIV/0!</v>
      </c>
      <c r="AC59" s="238" t="e">
        <f t="shared" si="57"/>
        <v>#DIV/0!</v>
      </c>
      <c r="AD59" s="238" t="e">
        <f t="shared" si="58"/>
        <v>#DIV/0!</v>
      </c>
      <c r="AE59" s="238" t="e">
        <f t="shared" si="59"/>
        <v>#DIV/0!</v>
      </c>
      <c r="AF59" s="238" t="e">
        <f t="shared" si="60"/>
        <v>#DIV/0!</v>
      </c>
      <c r="AG59" s="238" t="e">
        <f t="shared" si="61"/>
        <v>#DIV/0!</v>
      </c>
      <c r="AH59" s="238" t="e">
        <f t="shared" si="62"/>
        <v>#DIV/0!</v>
      </c>
      <c r="AI59" s="238" t="e">
        <f t="shared" si="63"/>
        <v>#DIV/0!</v>
      </c>
      <c r="AJ59" s="238" t="e">
        <f t="shared" si="64"/>
        <v>#DIV/0!</v>
      </c>
      <c r="AK59" s="238" t="e">
        <f t="shared" si="65"/>
        <v>#DIV/0!</v>
      </c>
      <c r="AL59" s="238" t="e">
        <f t="shared" si="66"/>
        <v>#DIV/0!</v>
      </c>
      <c r="AM59" s="238" t="e">
        <f t="shared" si="67"/>
        <v>#DIV/0!</v>
      </c>
      <c r="AN59" s="157" t="e">
        <f t="shared" si="68"/>
        <v>#DIV/0!</v>
      </c>
      <c r="AQ59" s="40" t="e">
        <f t="shared" si="38"/>
        <v>#DIV/0!</v>
      </c>
      <c r="AR59" s="40">
        <f t="shared" si="39"/>
        <v>0</v>
      </c>
      <c r="AS59" s="40" t="e">
        <f t="shared" si="69"/>
        <v>#DIV/0!</v>
      </c>
      <c r="AT59" s="40" t="e">
        <f t="shared" si="70"/>
        <v>#DIV/0!</v>
      </c>
      <c r="AU59" s="40" t="e">
        <f t="shared" si="71"/>
        <v>#DIV/0!</v>
      </c>
      <c r="AV59" s="40" t="e">
        <f t="shared" si="72"/>
        <v>#DIV/0!</v>
      </c>
      <c r="AW59" s="40" t="e">
        <f t="shared" si="73"/>
        <v>#DIV/0!</v>
      </c>
      <c r="AX59" s="40" t="e">
        <f t="shared" si="74"/>
        <v>#DIV/0!</v>
      </c>
      <c r="BA59" s="155" t="e">
        <f t="shared" si="41"/>
        <v>#DIV/0!</v>
      </c>
      <c r="BB59" s="155" t="e">
        <f t="shared" si="42"/>
        <v>#DIV/0!</v>
      </c>
      <c r="BC59" s="155" t="e">
        <f t="shared" si="43"/>
        <v>#DIV/0!</v>
      </c>
      <c r="BD59" s="155" t="e">
        <f t="shared" si="44"/>
        <v>#DIV/0!</v>
      </c>
      <c r="BE59" s="155" t="e">
        <f t="shared" si="45"/>
        <v>#DIV/0!</v>
      </c>
      <c r="BF59" s="155" t="e">
        <f t="shared" si="46"/>
        <v>#DIV/0!</v>
      </c>
      <c r="BG59" s="156" t="e">
        <f t="shared" si="47"/>
        <v>#DIV/0!</v>
      </c>
      <c r="BH59" s="156" t="e">
        <f>Sieving!I60+BH58</f>
        <v>#DIV/0!</v>
      </c>
      <c r="BI59" s="156"/>
    </row>
    <row r="60" spans="1:61" ht="18" customHeight="1">
      <c r="A60" s="311">
        <f>Combined!W68</f>
        <v>5.656854249492381</v>
      </c>
      <c r="B60" s="271">
        <f t="shared" si="30"/>
        <v>5.206841354751632</v>
      </c>
      <c r="C60" s="297">
        <f>(Combined!C67+Combined!C68)/2</f>
        <v>-2.375</v>
      </c>
      <c r="D60" s="100" t="e">
        <f>Combined!D67</f>
        <v>#DIV/0!</v>
      </c>
      <c r="E60" s="233"/>
      <c r="F60" s="155" t="e">
        <f>Combined!F67</f>
        <v>#DIV/0!</v>
      </c>
      <c r="G60" s="156" t="e">
        <f>Combined!G67</f>
        <v>#DIV/0!</v>
      </c>
      <c r="H60" s="157" t="e">
        <f>Combined!H67</f>
        <v>#DIV/0!</v>
      </c>
      <c r="I60" s="157" t="e">
        <f>Combined!I67</f>
        <v>#DIV/0!</v>
      </c>
      <c r="J60" s="157" t="e">
        <f>Combined!J67</f>
        <v>#DIV/0!</v>
      </c>
      <c r="K60" s="157" t="e">
        <f>Combined!K67</f>
        <v>#DIV/0!</v>
      </c>
      <c r="L60" s="157" t="e">
        <f>Combined!L67</f>
        <v>#DIV/0!</v>
      </c>
      <c r="M60" s="155" t="e">
        <f t="shared" si="31"/>
        <v>#DIV/0!</v>
      </c>
      <c r="N60" s="238" t="e">
        <f t="shared" si="32"/>
        <v>#DIV/0!</v>
      </c>
      <c r="O60" s="238" t="e">
        <f t="shared" si="33"/>
        <v>#DIV/0!</v>
      </c>
      <c r="P60" s="238" t="e">
        <f t="shared" si="34"/>
        <v>#DIV/0!</v>
      </c>
      <c r="Q60" s="238" t="e">
        <f t="shared" si="35"/>
        <v>#DIV/0!</v>
      </c>
      <c r="R60" s="238" t="e">
        <f t="shared" si="36"/>
        <v>#DIV/0!</v>
      </c>
      <c r="S60" s="238" t="e">
        <f t="shared" si="37"/>
        <v>#DIV/0!</v>
      </c>
      <c r="T60" s="238" t="e">
        <f t="shared" si="48"/>
        <v>#DIV/0!</v>
      </c>
      <c r="U60" s="238" t="e">
        <f t="shared" si="49"/>
        <v>#DIV/0!</v>
      </c>
      <c r="V60" s="238" t="e">
        <f t="shared" si="50"/>
        <v>#DIV/0!</v>
      </c>
      <c r="W60" s="238" t="e">
        <f t="shared" si="51"/>
        <v>#DIV/0!</v>
      </c>
      <c r="X60" s="238" t="e">
        <f t="shared" si="52"/>
        <v>#DIV/0!</v>
      </c>
      <c r="Y60" s="238" t="e">
        <f t="shared" si="53"/>
        <v>#DIV/0!</v>
      </c>
      <c r="Z60" s="238" t="e">
        <f t="shared" si="54"/>
        <v>#DIV/0!</v>
      </c>
      <c r="AA60" s="238" t="e">
        <f t="shared" si="55"/>
        <v>#DIV/0!</v>
      </c>
      <c r="AB60" s="238" t="e">
        <f t="shared" si="56"/>
        <v>#DIV/0!</v>
      </c>
      <c r="AC60" s="238" t="e">
        <f t="shared" si="57"/>
        <v>#DIV/0!</v>
      </c>
      <c r="AD60" s="238" t="e">
        <f t="shared" si="58"/>
        <v>#DIV/0!</v>
      </c>
      <c r="AE60" s="238" t="e">
        <f t="shared" si="59"/>
        <v>#DIV/0!</v>
      </c>
      <c r="AF60" s="238" t="e">
        <f t="shared" si="60"/>
        <v>#DIV/0!</v>
      </c>
      <c r="AG60" s="238" t="e">
        <f t="shared" si="61"/>
        <v>#DIV/0!</v>
      </c>
      <c r="AH60" s="238" t="e">
        <f t="shared" si="62"/>
        <v>#DIV/0!</v>
      </c>
      <c r="AI60" s="238" t="e">
        <f t="shared" si="63"/>
        <v>#DIV/0!</v>
      </c>
      <c r="AJ60" s="238" t="e">
        <f t="shared" si="64"/>
        <v>#DIV/0!</v>
      </c>
      <c r="AK60" s="238" t="e">
        <f t="shared" si="65"/>
        <v>#DIV/0!</v>
      </c>
      <c r="AL60" s="238" t="e">
        <f t="shared" si="66"/>
        <v>#DIV/0!</v>
      </c>
      <c r="AM60" s="238" t="e">
        <f t="shared" si="67"/>
        <v>#DIV/0!</v>
      </c>
      <c r="AN60" s="157" t="e">
        <f t="shared" si="68"/>
        <v>#DIV/0!</v>
      </c>
      <c r="AQ60" s="40" t="e">
        <f t="shared" si="38"/>
        <v>#DIV/0!</v>
      </c>
      <c r="AR60" s="40">
        <f t="shared" si="39"/>
        <v>0</v>
      </c>
      <c r="AS60" s="40" t="e">
        <f t="shared" si="69"/>
        <v>#DIV/0!</v>
      </c>
      <c r="AT60" s="40" t="e">
        <f t="shared" si="70"/>
        <v>#DIV/0!</v>
      </c>
      <c r="AU60" s="40" t="e">
        <f t="shared" si="71"/>
        <v>#DIV/0!</v>
      </c>
      <c r="AV60" s="40" t="e">
        <f t="shared" si="72"/>
        <v>#DIV/0!</v>
      </c>
      <c r="AW60" s="40" t="e">
        <f t="shared" si="73"/>
        <v>#DIV/0!</v>
      </c>
      <c r="AX60" s="40" t="e">
        <f t="shared" si="74"/>
        <v>#DIV/0!</v>
      </c>
      <c r="BA60" s="155" t="e">
        <f t="shared" si="41"/>
        <v>#DIV/0!</v>
      </c>
      <c r="BB60" s="155" t="e">
        <f t="shared" si="42"/>
        <v>#DIV/0!</v>
      </c>
      <c r="BC60" s="155" t="e">
        <f t="shared" si="43"/>
        <v>#DIV/0!</v>
      </c>
      <c r="BD60" s="155" t="e">
        <f t="shared" si="44"/>
        <v>#DIV/0!</v>
      </c>
      <c r="BE60" s="155" t="e">
        <f t="shared" si="45"/>
        <v>#DIV/0!</v>
      </c>
      <c r="BF60" s="155" t="e">
        <f t="shared" si="46"/>
        <v>#DIV/0!</v>
      </c>
      <c r="BG60" s="156" t="e">
        <f t="shared" si="47"/>
        <v>#DIV/0!</v>
      </c>
      <c r="BH60" s="156" t="e">
        <f>Sieving!I61+BH59</f>
        <v>#DIV/0!</v>
      </c>
      <c r="BI60" s="156"/>
    </row>
    <row r="61" spans="1:61" ht="18" customHeight="1">
      <c r="A61" s="311">
        <f>Combined!W69</f>
        <v>6.727171322029717</v>
      </c>
      <c r="B61" s="271">
        <f t="shared" si="30"/>
        <v>6.192012785761049</v>
      </c>
      <c r="C61" s="297">
        <f>(Combined!C68+Combined!C69)/2</f>
        <v>-2.625</v>
      </c>
      <c r="D61" s="100" t="e">
        <f>Combined!D68</f>
        <v>#DIV/0!</v>
      </c>
      <c r="E61" s="233"/>
      <c r="F61" s="155" t="e">
        <f>Combined!F68</f>
        <v>#DIV/0!</v>
      </c>
      <c r="G61" s="156" t="e">
        <f>Combined!G68</f>
        <v>#DIV/0!</v>
      </c>
      <c r="H61" s="157" t="e">
        <f>Combined!H68</f>
        <v>#DIV/0!</v>
      </c>
      <c r="I61" s="157" t="e">
        <f>Combined!I68</f>
        <v>#DIV/0!</v>
      </c>
      <c r="J61" s="157" t="e">
        <f>Combined!J68</f>
        <v>#DIV/0!</v>
      </c>
      <c r="K61" s="157" t="e">
        <f>Combined!K68</f>
        <v>#DIV/0!</v>
      </c>
      <c r="L61" s="157" t="e">
        <f>Combined!L68</f>
        <v>#DIV/0!</v>
      </c>
      <c r="M61" s="155" t="e">
        <f t="shared" si="31"/>
        <v>#DIV/0!</v>
      </c>
      <c r="N61" s="238" t="e">
        <f t="shared" si="32"/>
        <v>#DIV/0!</v>
      </c>
      <c r="O61" s="238" t="e">
        <f t="shared" si="33"/>
        <v>#DIV/0!</v>
      </c>
      <c r="P61" s="238" t="e">
        <f t="shared" si="34"/>
        <v>#DIV/0!</v>
      </c>
      <c r="Q61" s="238" t="e">
        <f t="shared" si="35"/>
        <v>#DIV/0!</v>
      </c>
      <c r="R61" s="238" t="e">
        <f t="shared" si="36"/>
        <v>#DIV/0!</v>
      </c>
      <c r="S61" s="238" t="e">
        <f t="shared" si="37"/>
        <v>#DIV/0!</v>
      </c>
      <c r="T61" s="238" t="e">
        <f t="shared" si="48"/>
        <v>#DIV/0!</v>
      </c>
      <c r="U61" s="238" t="e">
        <f t="shared" si="49"/>
        <v>#DIV/0!</v>
      </c>
      <c r="V61" s="238" t="e">
        <f t="shared" si="50"/>
        <v>#DIV/0!</v>
      </c>
      <c r="W61" s="238" t="e">
        <f t="shared" si="51"/>
        <v>#DIV/0!</v>
      </c>
      <c r="X61" s="238" t="e">
        <f t="shared" si="52"/>
        <v>#DIV/0!</v>
      </c>
      <c r="Y61" s="238" t="e">
        <f t="shared" si="53"/>
        <v>#DIV/0!</v>
      </c>
      <c r="Z61" s="238" t="e">
        <f t="shared" si="54"/>
        <v>#DIV/0!</v>
      </c>
      <c r="AA61" s="238" t="e">
        <f t="shared" si="55"/>
        <v>#DIV/0!</v>
      </c>
      <c r="AB61" s="238" t="e">
        <f t="shared" si="56"/>
        <v>#DIV/0!</v>
      </c>
      <c r="AC61" s="238" t="e">
        <f t="shared" si="57"/>
        <v>#DIV/0!</v>
      </c>
      <c r="AD61" s="238" t="e">
        <f t="shared" si="58"/>
        <v>#DIV/0!</v>
      </c>
      <c r="AE61" s="238" t="e">
        <f t="shared" si="59"/>
        <v>#DIV/0!</v>
      </c>
      <c r="AF61" s="238" t="e">
        <f t="shared" si="60"/>
        <v>#DIV/0!</v>
      </c>
      <c r="AG61" s="238" t="e">
        <f t="shared" si="61"/>
        <v>#DIV/0!</v>
      </c>
      <c r="AH61" s="238" t="e">
        <f t="shared" si="62"/>
        <v>#DIV/0!</v>
      </c>
      <c r="AI61" s="238" t="e">
        <f t="shared" si="63"/>
        <v>#DIV/0!</v>
      </c>
      <c r="AJ61" s="238" t="e">
        <f t="shared" si="64"/>
        <v>#DIV/0!</v>
      </c>
      <c r="AK61" s="238" t="e">
        <f t="shared" si="65"/>
        <v>#DIV/0!</v>
      </c>
      <c r="AL61" s="238" t="e">
        <f t="shared" si="66"/>
        <v>#DIV/0!</v>
      </c>
      <c r="AM61" s="238" t="e">
        <f t="shared" si="67"/>
        <v>#DIV/0!</v>
      </c>
      <c r="AN61" s="157" t="e">
        <f t="shared" si="68"/>
        <v>#DIV/0!</v>
      </c>
      <c r="AQ61" s="40" t="e">
        <f t="shared" si="38"/>
        <v>#DIV/0!</v>
      </c>
      <c r="AR61" s="40">
        <f t="shared" si="39"/>
        <v>0</v>
      </c>
      <c r="AS61" s="40" t="e">
        <f t="shared" si="69"/>
        <v>#DIV/0!</v>
      </c>
      <c r="AT61" s="40" t="e">
        <f t="shared" si="70"/>
        <v>#DIV/0!</v>
      </c>
      <c r="AU61" s="40" t="e">
        <f t="shared" si="71"/>
        <v>#DIV/0!</v>
      </c>
      <c r="AV61" s="40" t="e">
        <f t="shared" si="72"/>
        <v>#DIV/0!</v>
      </c>
      <c r="AW61" s="40" t="e">
        <f t="shared" si="73"/>
        <v>#DIV/0!</v>
      </c>
      <c r="AX61" s="40" t="e">
        <f t="shared" si="74"/>
        <v>#DIV/0!</v>
      </c>
      <c r="BA61" s="155" t="e">
        <f t="shared" si="41"/>
        <v>#DIV/0!</v>
      </c>
      <c r="BB61" s="155" t="e">
        <f t="shared" si="42"/>
        <v>#DIV/0!</v>
      </c>
      <c r="BC61" s="155" t="e">
        <f t="shared" si="43"/>
        <v>#DIV/0!</v>
      </c>
      <c r="BD61" s="155" t="e">
        <f t="shared" si="44"/>
        <v>#DIV/0!</v>
      </c>
      <c r="BE61" s="155" t="e">
        <f t="shared" si="45"/>
        <v>#DIV/0!</v>
      </c>
      <c r="BF61" s="155" t="e">
        <f t="shared" si="46"/>
        <v>#DIV/0!</v>
      </c>
      <c r="BG61" s="156" t="e">
        <f t="shared" si="47"/>
        <v>#DIV/0!</v>
      </c>
      <c r="BH61" s="156" t="e">
        <f>Sieving!I62+BH60</f>
        <v>#DIV/0!</v>
      </c>
      <c r="BI61" s="156"/>
    </row>
    <row r="62" spans="1:61" ht="18" customHeight="1">
      <c r="A62" s="311">
        <f>Combined!W70</f>
        <v>8</v>
      </c>
      <c r="B62" s="271">
        <f t="shared" si="30"/>
        <v>7.3635856610148585</v>
      </c>
      <c r="C62" s="297">
        <f>(Combined!C69+Combined!C70)/2</f>
        <v>-2.875</v>
      </c>
      <c r="D62" s="100" t="e">
        <f>Combined!D69</f>
        <v>#DIV/0!</v>
      </c>
      <c r="E62" s="233"/>
      <c r="F62" s="155" t="e">
        <f>Combined!F69</f>
        <v>#DIV/0!</v>
      </c>
      <c r="G62" s="156" t="e">
        <f>Combined!G69</f>
        <v>#DIV/0!</v>
      </c>
      <c r="H62" s="157" t="e">
        <f>Combined!H69</f>
        <v>#DIV/0!</v>
      </c>
      <c r="I62" s="157" t="e">
        <f>Combined!I69</f>
        <v>#DIV/0!</v>
      </c>
      <c r="J62" s="157" t="e">
        <f>Combined!J69</f>
        <v>#DIV/0!</v>
      </c>
      <c r="K62" s="157" t="e">
        <f>Combined!K69</f>
        <v>#DIV/0!</v>
      </c>
      <c r="L62" s="157" t="e">
        <f>Combined!L69</f>
        <v>#DIV/0!</v>
      </c>
      <c r="M62" s="155" t="e">
        <f t="shared" si="31"/>
        <v>#DIV/0!</v>
      </c>
      <c r="N62" s="238" t="e">
        <f t="shared" si="32"/>
        <v>#DIV/0!</v>
      </c>
      <c r="O62" s="238" t="e">
        <f t="shared" si="33"/>
        <v>#DIV/0!</v>
      </c>
      <c r="P62" s="238" t="e">
        <f t="shared" si="34"/>
        <v>#DIV/0!</v>
      </c>
      <c r="Q62" s="238" t="e">
        <f t="shared" si="35"/>
        <v>#DIV/0!</v>
      </c>
      <c r="R62" s="238" t="e">
        <f t="shared" si="36"/>
        <v>#DIV/0!</v>
      </c>
      <c r="S62" s="238" t="e">
        <f t="shared" si="37"/>
        <v>#DIV/0!</v>
      </c>
      <c r="T62" s="238" t="e">
        <f t="shared" si="48"/>
        <v>#DIV/0!</v>
      </c>
      <c r="U62" s="238" t="e">
        <f t="shared" si="49"/>
        <v>#DIV/0!</v>
      </c>
      <c r="V62" s="238" t="e">
        <f t="shared" si="50"/>
        <v>#DIV/0!</v>
      </c>
      <c r="W62" s="238" t="e">
        <f t="shared" si="51"/>
        <v>#DIV/0!</v>
      </c>
      <c r="X62" s="238" t="e">
        <f t="shared" si="52"/>
        <v>#DIV/0!</v>
      </c>
      <c r="Y62" s="238" t="e">
        <f t="shared" si="53"/>
        <v>#DIV/0!</v>
      </c>
      <c r="Z62" s="238" t="e">
        <f t="shared" si="54"/>
        <v>#DIV/0!</v>
      </c>
      <c r="AA62" s="238" t="e">
        <f t="shared" si="55"/>
        <v>#DIV/0!</v>
      </c>
      <c r="AB62" s="238" t="e">
        <f t="shared" si="56"/>
        <v>#DIV/0!</v>
      </c>
      <c r="AC62" s="238" t="e">
        <f t="shared" si="57"/>
        <v>#DIV/0!</v>
      </c>
      <c r="AD62" s="238" t="e">
        <f t="shared" si="58"/>
        <v>#DIV/0!</v>
      </c>
      <c r="AE62" s="238" t="e">
        <f t="shared" si="59"/>
        <v>#DIV/0!</v>
      </c>
      <c r="AF62" s="238" t="e">
        <f t="shared" si="60"/>
        <v>#DIV/0!</v>
      </c>
      <c r="AG62" s="238" t="e">
        <f t="shared" si="61"/>
        <v>#DIV/0!</v>
      </c>
      <c r="AH62" s="238" t="e">
        <f t="shared" si="62"/>
        <v>#DIV/0!</v>
      </c>
      <c r="AI62" s="238" t="e">
        <f t="shared" si="63"/>
        <v>#DIV/0!</v>
      </c>
      <c r="AJ62" s="238" t="e">
        <f t="shared" si="64"/>
        <v>#DIV/0!</v>
      </c>
      <c r="AK62" s="238" t="e">
        <f t="shared" si="65"/>
        <v>#DIV/0!</v>
      </c>
      <c r="AL62" s="238" t="e">
        <f t="shared" si="66"/>
        <v>#DIV/0!</v>
      </c>
      <c r="AM62" s="238" t="e">
        <f t="shared" si="67"/>
        <v>#DIV/0!</v>
      </c>
      <c r="AN62" s="157" t="e">
        <f t="shared" si="68"/>
        <v>#DIV/0!</v>
      </c>
      <c r="AQ62" s="40" t="e">
        <f t="shared" si="38"/>
        <v>#DIV/0!</v>
      </c>
      <c r="AR62" s="40">
        <f t="shared" si="39"/>
        <v>0</v>
      </c>
      <c r="AS62" s="40" t="e">
        <f t="shared" si="69"/>
        <v>#DIV/0!</v>
      </c>
      <c r="AT62" s="40" t="e">
        <f t="shared" si="70"/>
        <v>#DIV/0!</v>
      </c>
      <c r="AU62" s="40" t="e">
        <f t="shared" si="71"/>
        <v>#DIV/0!</v>
      </c>
      <c r="AV62" s="40" t="e">
        <f t="shared" si="72"/>
        <v>#DIV/0!</v>
      </c>
      <c r="AW62" s="40" t="e">
        <f t="shared" si="73"/>
        <v>#DIV/0!</v>
      </c>
      <c r="AX62" s="40" t="e">
        <f t="shared" si="74"/>
        <v>#DIV/0!</v>
      </c>
      <c r="BA62" s="155" t="e">
        <f t="shared" si="41"/>
        <v>#DIV/0!</v>
      </c>
      <c r="BB62" s="155" t="e">
        <f t="shared" si="42"/>
        <v>#DIV/0!</v>
      </c>
      <c r="BC62" s="155" t="e">
        <f t="shared" si="43"/>
        <v>#DIV/0!</v>
      </c>
      <c r="BD62" s="155" t="e">
        <f t="shared" si="44"/>
        <v>#DIV/0!</v>
      </c>
      <c r="BE62" s="155" t="e">
        <f t="shared" si="45"/>
        <v>#DIV/0!</v>
      </c>
      <c r="BF62" s="155" t="e">
        <f t="shared" si="46"/>
        <v>#DIV/0!</v>
      </c>
      <c r="BG62" s="156" t="e">
        <f t="shared" si="47"/>
        <v>#DIV/0!</v>
      </c>
      <c r="BH62" s="156" t="e">
        <f>Sieving!I63+BH61</f>
        <v>#DIV/0!</v>
      </c>
      <c r="BI62" s="156"/>
    </row>
    <row r="63" spans="1:61" ht="18" customHeight="1">
      <c r="A63" s="311">
        <f>Combined!W71</f>
        <v>9.513656920021766</v>
      </c>
      <c r="B63" s="271">
        <f t="shared" si="30"/>
        <v>8.756828460010883</v>
      </c>
      <c r="C63" s="297">
        <f>(Combined!C70+Combined!C71)/2</f>
        <v>-3.125</v>
      </c>
      <c r="D63" s="100" t="e">
        <f>Combined!D70</f>
        <v>#DIV/0!</v>
      </c>
      <c r="E63" s="233"/>
      <c r="F63" s="155" t="e">
        <f>Combined!F70</f>
        <v>#DIV/0!</v>
      </c>
      <c r="G63" s="156" t="e">
        <f>Combined!G70</f>
        <v>#DIV/0!</v>
      </c>
      <c r="H63" s="157" t="e">
        <f>Combined!H70</f>
        <v>#DIV/0!</v>
      </c>
      <c r="I63" s="157" t="e">
        <f>Combined!I70</f>
        <v>#DIV/0!</v>
      </c>
      <c r="J63" s="157" t="e">
        <f>Combined!J70</f>
        <v>#DIV/0!</v>
      </c>
      <c r="K63" s="157" t="e">
        <f>Combined!K70</f>
        <v>#DIV/0!</v>
      </c>
      <c r="L63" s="157" t="e">
        <f>Combined!L70</f>
        <v>#DIV/0!</v>
      </c>
      <c r="M63" s="155" t="e">
        <f t="shared" si="31"/>
        <v>#DIV/0!</v>
      </c>
      <c r="N63" s="238" t="e">
        <f t="shared" si="32"/>
        <v>#DIV/0!</v>
      </c>
      <c r="O63" s="238" t="e">
        <f t="shared" si="33"/>
        <v>#DIV/0!</v>
      </c>
      <c r="P63" s="238" t="e">
        <f t="shared" si="34"/>
        <v>#DIV/0!</v>
      </c>
      <c r="Q63" s="238" t="e">
        <f t="shared" si="35"/>
        <v>#DIV/0!</v>
      </c>
      <c r="R63" s="238" t="e">
        <f t="shared" si="36"/>
        <v>#DIV/0!</v>
      </c>
      <c r="S63" s="238" t="e">
        <f t="shared" si="37"/>
        <v>#DIV/0!</v>
      </c>
      <c r="T63" s="238" t="e">
        <f t="shared" si="48"/>
        <v>#DIV/0!</v>
      </c>
      <c r="U63" s="238" t="e">
        <f t="shared" si="49"/>
        <v>#DIV/0!</v>
      </c>
      <c r="V63" s="238" t="e">
        <f t="shared" si="50"/>
        <v>#DIV/0!</v>
      </c>
      <c r="W63" s="238" t="e">
        <f t="shared" si="51"/>
        <v>#DIV/0!</v>
      </c>
      <c r="X63" s="238" t="e">
        <f t="shared" si="52"/>
        <v>#DIV/0!</v>
      </c>
      <c r="Y63" s="238" t="e">
        <f t="shared" si="53"/>
        <v>#DIV/0!</v>
      </c>
      <c r="Z63" s="238" t="e">
        <f t="shared" si="54"/>
        <v>#DIV/0!</v>
      </c>
      <c r="AA63" s="238" t="e">
        <f t="shared" si="55"/>
        <v>#DIV/0!</v>
      </c>
      <c r="AB63" s="238" t="e">
        <f t="shared" si="56"/>
        <v>#DIV/0!</v>
      </c>
      <c r="AC63" s="238" t="e">
        <f t="shared" si="57"/>
        <v>#DIV/0!</v>
      </c>
      <c r="AD63" s="238" t="e">
        <f t="shared" si="58"/>
        <v>#DIV/0!</v>
      </c>
      <c r="AE63" s="238" t="e">
        <f t="shared" si="59"/>
        <v>#DIV/0!</v>
      </c>
      <c r="AF63" s="238" t="e">
        <f t="shared" si="60"/>
        <v>#DIV/0!</v>
      </c>
      <c r="AG63" s="238" t="e">
        <f t="shared" si="61"/>
        <v>#DIV/0!</v>
      </c>
      <c r="AH63" s="238" t="e">
        <f t="shared" si="62"/>
        <v>#DIV/0!</v>
      </c>
      <c r="AI63" s="238" t="e">
        <f t="shared" si="63"/>
        <v>#DIV/0!</v>
      </c>
      <c r="AJ63" s="238" t="e">
        <f t="shared" si="64"/>
        <v>#DIV/0!</v>
      </c>
      <c r="AK63" s="238" t="e">
        <f t="shared" si="65"/>
        <v>#DIV/0!</v>
      </c>
      <c r="AL63" s="238" t="e">
        <f t="shared" si="66"/>
        <v>#DIV/0!</v>
      </c>
      <c r="AM63" s="238" t="e">
        <f t="shared" si="67"/>
        <v>#DIV/0!</v>
      </c>
      <c r="AN63" s="157" t="e">
        <f t="shared" si="68"/>
        <v>#DIV/0!</v>
      </c>
      <c r="AQ63" s="40" t="e">
        <f t="shared" si="38"/>
        <v>#DIV/0!</v>
      </c>
      <c r="AR63" s="40">
        <f t="shared" si="39"/>
        <v>0</v>
      </c>
      <c r="AS63" s="40" t="e">
        <f t="shared" si="69"/>
        <v>#DIV/0!</v>
      </c>
      <c r="AT63" s="40" t="e">
        <f t="shared" si="70"/>
        <v>#DIV/0!</v>
      </c>
      <c r="AU63" s="40" t="e">
        <f t="shared" si="71"/>
        <v>#DIV/0!</v>
      </c>
      <c r="AV63" s="40" t="e">
        <f t="shared" si="72"/>
        <v>#DIV/0!</v>
      </c>
      <c r="AW63" s="40" t="e">
        <f t="shared" si="73"/>
        <v>#DIV/0!</v>
      </c>
      <c r="AX63" s="40" t="e">
        <f t="shared" si="74"/>
        <v>#DIV/0!</v>
      </c>
      <c r="BA63" s="155" t="e">
        <f t="shared" si="41"/>
        <v>#DIV/0!</v>
      </c>
      <c r="BB63" s="155" t="e">
        <f t="shared" si="42"/>
        <v>#DIV/0!</v>
      </c>
      <c r="BC63" s="155" t="e">
        <f t="shared" si="43"/>
        <v>#DIV/0!</v>
      </c>
      <c r="BD63" s="155" t="e">
        <f t="shared" si="44"/>
        <v>#DIV/0!</v>
      </c>
      <c r="BE63" s="155" t="e">
        <f t="shared" si="45"/>
        <v>#DIV/0!</v>
      </c>
      <c r="BF63" s="155" t="e">
        <f t="shared" si="46"/>
        <v>#DIV/0!</v>
      </c>
      <c r="BG63" s="156" t="e">
        <f t="shared" si="47"/>
        <v>#DIV/0!</v>
      </c>
      <c r="BH63" s="156" t="e">
        <f>Sieving!I64+BH62</f>
        <v>#DIV/0!</v>
      </c>
      <c r="BI63" s="156"/>
    </row>
    <row r="64" spans="1:61" ht="18" customHeight="1">
      <c r="A64" s="311">
        <f>Combined!W72</f>
        <v>11.31370849898476</v>
      </c>
      <c r="B64" s="271">
        <f t="shared" si="30"/>
        <v>10.413682709503263</v>
      </c>
      <c r="C64" s="297">
        <f>(Combined!C71+Combined!C72)/2</f>
        <v>-3.375</v>
      </c>
      <c r="D64" s="100" t="e">
        <f>Combined!D71</f>
        <v>#DIV/0!</v>
      </c>
      <c r="E64" s="233"/>
      <c r="F64" s="155" t="e">
        <f>Combined!F71</f>
        <v>#DIV/0!</v>
      </c>
      <c r="G64" s="156" t="e">
        <f>Combined!G71</f>
        <v>#DIV/0!</v>
      </c>
      <c r="H64" s="157" t="e">
        <f>Combined!H71</f>
        <v>#DIV/0!</v>
      </c>
      <c r="I64" s="157" t="e">
        <f>Combined!I71</f>
        <v>#DIV/0!</v>
      </c>
      <c r="J64" s="157" t="e">
        <f>Combined!J71</f>
        <v>#DIV/0!</v>
      </c>
      <c r="K64" s="157" t="e">
        <f>Combined!K71</f>
        <v>#DIV/0!</v>
      </c>
      <c r="L64" s="157" t="e">
        <f>Combined!L71</f>
        <v>#DIV/0!</v>
      </c>
      <c r="M64" s="155" t="e">
        <f t="shared" si="31"/>
        <v>#DIV/0!</v>
      </c>
      <c r="N64" s="238" t="e">
        <f t="shared" si="32"/>
        <v>#DIV/0!</v>
      </c>
      <c r="O64" s="238" t="e">
        <f t="shared" si="33"/>
        <v>#DIV/0!</v>
      </c>
      <c r="P64" s="238" t="e">
        <f t="shared" si="34"/>
        <v>#DIV/0!</v>
      </c>
      <c r="Q64" s="238" t="e">
        <f t="shared" si="35"/>
        <v>#DIV/0!</v>
      </c>
      <c r="R64" s="238" t="e">
        <f t="shared" si="36"/>
        <v>#DIV/0!</v>
      </c>
      <c r="S64" s="238" t="e">
        <f t="shared" si="37"/>
        <v>#DIV/0!</v>
      </c>
      <c r="T64" s="238" t="e">
        <f t="shared" si="48"/>
        <v>#DIV/0!</v>
      </c>
      <c r="U64" s="238" t="e">
        <f t="shared" si="49"/>
        <v>#DIV/0!</v>
      </c>
      <c r="V64" s="238" t="e">
        <f t="shared" si="50"/>
        <v>#DIV/0!</v>
      </c>
      <c r="W64" s="238" t="e">
        <f t="shared" si="51"/>
        <v>#DIV/0!</v>
      </c>
      <c r="X64" s="238" t="e">
        <f t="shared" si="52"/>
        <v>#DIV/0!</v>
      </c>
      <c r="Y64" s="238" t="e">
        <f t="shared" si="53"/>
        <v>#DIV/0!</v>
      </c>
      <c r="Z64" s="238" t="e">
        <f t="shared" si="54"/>
        <v>#DIV/0!</v>
      </c>
      <c r="AA64" s="238" t="e">
        <f t="shared" si="55"/>
        <v>#DIV/0!</v>
      </c>
      <c r="AB64" s="238" t="e">
        <f t="shared" si="56"/>
        <v>#DIV/0!</v>
      </c>
      <c r="AC64" s="238" t="e">
        <f t="shared" si="57"/>
        <v>#DIV/0!</v>
      </c>
      <c r="AD64" s="238" t="e">
        <f t="shared" si="58"/>
        <v>#DIV/0!</v>
      </c>
      <c r="AE64" s="238" t="e">
        <f t="shared" si="59"/>
        <v>#DIV/0!</v>
      </c>
      <c r="AF64" s="238" t="e">
        <f t="shared" si="60"/>
        <v>#DIV/0!</v>
      </c>
      <c r="AG64" s="238" t="e">
        <f t="shared" si="61"/>
        <v>#DIV/0!</v>
      </c>
      <c r="AH64" s="238" t="e">
        <f t="shared" si="62"/>
        <v>#DIV/0!</v>
      </c>
      <c r="AI64" s="238" t="e">
        <f t="shared" si="63"/>
        <v>#DIV/0!</v>
      </c>
      <c r="AJ64" s="238" t="e">
        <f t="shared" si="64"/>
        <v>#DIV/0!</v>
      </c>
      <c r="AK64" s="238" t="e">
        <f t="shared" si="65"/>
        <v>#DIV/0!</v>
      </c>
      <c r="AL64" s="238" t="e">
        <f t="shared" si="66"/>
        <v>#DIV/0!</v>
      </c>
      <c r="AM64" s="238" t="e">
        <f t="shared" si="67"/>
        <v>#DIV/0!</v>
      </c>
      <c r="AN64" s="157" t="e">
        <f t="shared" si="68"/>
        <v>#DIV/0!</v>
      </c>
      <c r="AQ64" s="40" t="e">
        <f t="shared" si="38"/>
        <v>#DIV/0!</v>
      </c>
      <c r="AR64" s="40">
        <f t="shared" si="39"/>
        <v>0</v>
      </c>
      <c r="AS64" s="40" t="e">
        <f t="shared" si="69"/>
        <v>#DIV/0!</v>
      </c>
      <c r="AT64" s="40" t="e">
        <f t="shared" si="70"/>
        <v>#DIV/0!</v>
      </c>
      <c r="AU64" s="40" t="e">
        <f t="shared" si="71"/>
        <v>#DIV/0!</v>
      </c>
      <c r="AV64" s="40" t="e">
        <f t="shared" si="72"/>
        <v>#DIV/0!</v>
      </c>
      <c r="AW64" s="40" t="e">
        <f t="shared" si="73"/>
        <v>#DIV/0!</v>
      </c>
      <c r="AX64" s="40" t="e">
        <f t="shared" si="74"/>
        <v>#DIV/0!</v>
      </c>
      <c r="BA64" s="155" t="e">
        <f t="shared" si="41"/>
        <v>#DIV/0!</v>
      </c>
      <c r="BB64" s="155" t="e">
        <f t="shared" si="42"/>
        <v>#DIV/0!</v>
      </c>
      <c r="BC64" s="155" t="e">
        <f t="shared" si="43"/>
        <v>#DIV/0!</v>
      </c>
      <c r="BD64" s="155" t="e">
        <f t="shared" si="44"/>
        <v>#DIV/0!</v>
      </c>
      <c r="BE64" s="155" t="e">
        <f t="shared" si="45"/>
        <v>#DIV/0!</v>
      </c>
      <c r="BF64" s="155" t="e">
        <f t="shared" si="46"/>
        <v>#DIV/0!</v>
      </c>
      <c r="BG64" s="156" t="e">
        <f t="shared" si="47"/>
        <v>#DIV/0!</v>
      </c>
      <c r="BH64" s="156" t="e">
        <f>Sieving!I65+BH63</f>
        <v>#DIV/0!</v>
      </c>
      <c r="BI64" s="156"/>
    </row>
    <row r="65" spans="1:61" ht="17.25" customHeight="1">
      <c r="A65" s="311">
        <f>Combined!W73</f>
        <v>13.454342644059432</v>
      </c>
      <c r="B65" s="271">
        <f t="shared" si="30"/>
        <v>12.384025571522095</v>
      </c>
      <c r="C65" s="297">
        <f>(Combined!C72+Combined!C73)/2</f>
        <v>-3.625</v>
      </c>
      <c r="D65" s="100" t="e">
        <f>Combined!D72</f>
        <v>#DIV/0!</v>
      </c>
      <c r="E65" s="233"/>
      <c r="F65" s="155" t="e">
        <f>Combined!F72</f>
        <v>#DIV/0!</v>
      </c>
      <c r="G65" s="156" t="e">
        <f>Combined!G72</f>
        <v>#DIV/0!</v>
      </c>
      <c r="H65" s="157" t="e">
        <f>Combined!H72</f>
        <v>#DIV/0!</v>
      </c>
      <c r="I65" s="157" t="e">
        <f>Combined!I72</f>
        <v>#DIV/0!</v>
      </c>
      <c r="J65" s="157" t="e">
        <f>Combined!J72</f>
        <v>#DIV/0!</v>
      </c>
      <c r="K65" s="157" t="e">
        <f>Combined!K72</f>
        <v>#DIV/0!</v>
      </c>
      <c r="L65" s="157" t="e">
        <f>Combined!L72</f>
        <v>#DIV/0!</v>
      </c>
      <c r="M65" s="155" t="e">
        <f aca="true" t="shared" si="75" ref="M65:S66">F65*$C65</f>
        <v>#DIV/0!</v>
      </c>
      <c r="N65" s="238" t="e">
        <f t="shared" si="75"/>
        <v>#DIV/0!</v>
      </c>
      <c r="O65" s="238" t="e">
        <f t="shared" si="75"/>
        <v>#DIV/0!</v>
      </c>
      <c r="P65" s="238" t="e">
        <f t="shared" si="75"/>
        <v>#DIV/0!</v>
      </c>
      <c r="Q65" s="238" t="e">
        <f t="shared" si="75"/>
        <v>#DIV/0!</v>
      </c>
      <c r="R65" s="238" t="e">
        <f t="shared" si="75"/>
        <v>#DIV/0!</v>
      </c>
      <c r="S65" s="238" t="e">
        <f t="shared" si="75"/>
        <v>#DIV/0!</v>
      </c>
      <c r="T65" s="238" t="e">
        <f t="shared" si="48"/>
        <v>#DIV/0!</v>
      </c>
      <c r="U65" s="238" t="e">
        <f t="shared" si="49"/>
        <v>#DIV/0!</v>
      </c>
      <c r="V65" s="238" t="e">
        <f t="shared" si="50"/>
        <v>#DIV/0!</v>
      </c>
      <c r="W65" s="238" t="e">
        <f t="shared" si="51"/>
        <v>#DIV/0!</v>
      </c>
      <c r="X65" s="238" t="e">
        <f t="shared" si="52"/>
        <v>#DIV/0!</v>
      </c>
      <c r="Y65" s="238" t="e">
        <f t="shared" si="53"/>
        <v>#DIV/0!</v>
      </c>
      <c r="Z65" s="238" t="e">
        <f t="shared" si="54"/>
        <v>#DIV/0!</v>
      </c>
      <c r="AA65" s="238" t="e">
        <f t="shared" si="55"/>
        <v>#DIV/0!</v>
      </c>
      <c r="AB65" s="238" t="e">
        <f t="shared" si="56"/>
        <v>#DIV/0!</v>
      </c>
      <c r="AC65" s="238" t="e">
        <f t="shared" si="57"/>
        <v>#DIV/0!</v>
      </c>
      <c r="AD65" s="238" t="e">
        <f t="shared" si="58"/>
        <v>#DIV/0!</v>
      </c>
      <c r="AE65" s="238" t="e">
        <f t="shared" si="59"/>
        <v>#DIV/0!</v>
      </c>
      <c r="AF65" s="238" t="e">
        <f t="shared" si="60"/>
        <v>#DIV/0!</v>
      </c>
      <c r="AG65" s="238" t="e">
        <f t="shared" si="61"/>
        <v>#DIV/0!</v>
      </c>
      <c r="AH65" s="238" t="e">
        <f t="shared" si="62"/>
        <v>#DIV/0!</v>
      </c>
      <c r="AI65" s="238" t="e">
        <f t="shared" si="63"/>
        <v>#DIV/0!</v>
      </c>
      <c r="AJ65" s="238" t="e">
        <f t="shared" si="64"/>
        <v>#DIV/0!</v>
      </c>
      <c r="AK65" s="238" t="e">
        <f t="shared" si="65"/>
        <v>#DIV/0!</v>
      </c>
      <c r="AL65" s="238" t="e">
        <f t="shared" si="66"/>
        <v>#DIV/0!</v>
      </c>
      <c r="AM65" s="238" t="e">
        <f t="shared" si="67"/>
        <v>#DIV/0!</v>
      </c>
      <c r="AN65" s="157" t="e">
        <f t="shared" si="68"/>
        <v>#DIV/0!</v>
      </c>
      <c r="AQ65" s="40" t="e">
        <f>D65*$C65</f>
        <v>#DIV/0!</v>
      </c>
      <c r="AR65" s="40">
        <f>E65*$C65</f>
        <v>0</v>
      </c>
      <c r="AS65" s="40" t="e">
        <f t="shared" si="69"/>
        <v>#DIV/0!</v>
      </c>
      <c r="AT65" s="40" t="e">
        <f t="shared" si="70"/>
        <v>#DIV/0!</v>
      </c>
      <c r="AU65" s="40" t="e">
        <f t="shared" si="71"/>
        <v>#DIV/0!</v>
      </c>
      <c r="AV65" s="40" t="e">
        <f t="shared" si="72"/>
        <v>#DIV/0!</v>
      </c>
      <c r="AW65" s="40" t="e">
        <f t="shared" si="73"/>
        <v>#DIV/0!</v>
      </c>
      <c r="AX65" s="40" t="e">
        <f t="shared" si="74"/>
        <v>#DIV/0!</v>
      </c>
      <c r="BA65" s="155" t="e">
        <f aca="true" t="shared" si="76" ref="BA65:BG66">BA64+F65</f>
        <v>#DIV/0!</v>
      </c>
      <c r="BB65" s="155" t="e">
        <f t="shared" si="76"/>
        <v>#DIV/0!</v>
      </c>
      <c r="BC65" s="155" t="e">
        <f t="shared" si="76"/>
        <v>#DIV/0!</v>
      </c>
      <c r="BD65" s="155" t="e">
        <f t="shared" si="76"/>
        <v>#DIV/0!</v>
      </c>
      <c r="BE65" s="155" t="e">
        <f t="shared" si="76"/>
        <v>#DIV/0!</v>
      </c>
      <c r="BF65" s="155" t="e">
        <f t="shared" si="76"/>
        <v>#DIV/0!</v>
      </c>
      <c r="BG65" s="156" t="e">
        <f t="shared" si="76"/>
        <v>#DIV/0!</v>
      </c>
      <c r="BH65" s="156" t="e">
        <f>Sieving!I66+BH64</f>
        <v>#DIV/0!</v>
      </c>
      <c r="BI65" s="156"/>
    </row>
    <row r="66" spans="1:61" ht="18" customHeight="1" thickBot="1">
      <c r="A66" s="311">
        <v>16</v>
      </c>
      <c r="B66" s="271">
        <f t="shared" si="30"/>
        <v>14.727171322029715</v>
      </c>
      <c r="C66" s="305">
        <f>(Combined!C73-4)/2</f>
        <v>-3.875</v>
      </c>
      <c r="D66" s="306" t="e">
        <f>Combined!D73</f>
        <v>#DIV/0!</v>
      </c>
      <c r="E66" s="307"/>
      <c r="F66" s="308" t="e">
        <f>Combined!F73</f>
        <v>#DIV/0!</v>
      </c>
      <c r="G66" s="245" t="e">
        <f>Combined!G73</f>
        <v>#DIV/0!</v>
      </c>
      <c r="H66" s="309" t="e">
        <f>Combined!H73</f>
        <v>#DIV/0!</v>
      </c>
      <c r="I66" s="309" t="e">
        <f>Combined!I73</f>
        <v>#DIV/0!</v>
      </c>
      <c r="J66" s="309" t="e">
        <f>Combined!J73</f>
        <v>#DIV/0!</v>
      </c>
      <c r="K66" s="309" t="e">
        <f>Combined!K73</f>
        <v>#DIV/0!</v>
      </c>
      <c r="L66" s="309" t="e">
        <f>Combined!L73</f>
        <v>#DIV/0!</v>
      </c>
      <c r="M66" s="155" t="e">
        <f t="shared" si="75"/>
        <v>#DIV/0!</v>
      </c>
      <c r="N66" s="238" t="e">
        <f t="shared" si="75"/>
        <v>#DIV/0!</v>
      </c>
      <c r="O66" s="238" t="e">
        <f t="shared" si="75"/>
        <v>#DIV/0!</v>
      </c>
      <c r="P66" s="238" t="e">
        <f t="shared" si="75"/>
        <v>#DIV/0!</v>
      </c>
      <c r="Q66" s="238" t="e">
        <f t="shared" si="75"/>
        <v>#DIV/0!</v>
      </c>
      <c r="R66" s="238" t="e">
        <f t="shared" si="75"/>
        <v>#DIV/0!</v>
      </c>
      <c r="S66" s="238" t="e">
        <f t="shared" si="75"/>
        <v>#DIV/0!</v>
      </c>
      <c r="T66" s="238" t="e">
        <f t="shared" si="48"/>
        <v>#DIV/0!</v>
      </c>
      <c r="U66" s="238" t="e">
        <f t="shared" si="49"/>
        <v>#DIV/0!</v>
      </c>
      <c r="V66" s="238" t="e">
        <f t="shared" si="50"/>
        <v>#DIV/0!</v>
      </c>
      <c r="W66" s="238" t="e">
        <f t="shared" si="51"/>
        <v>#DIV/0!</v>
      </c>
      <c r="X66" s="238" t="e">
        <f t="shared" si="52"/>
        <v>#DIV/0!</v>
      </c>
      <c r="Y66" s="238" t="e">
        <f t="shared" si="53"/>
        <v>#DIV/0!</v>
      </c>
      <c r="Z66" s="238" t="e">
        <f t="shared" si="54"/>
        <v>#DIV/0!</v>
      </c>
      <c r="AA66" s="238" t="e">
        <f t="shared" si="55"/>
        <v>#DIV/0!</v>
      </c>
      <c r="AB66" s="238" t="e">
        <f t="shared" si="56"/>
        <v>#DIV/0!</v>
      </c>
      <c r="AC66" s="238" t="e">
        <f t="shared" si="57"/>
        <v>#DIV/0!</v>
      </c>
      <c r="AD66" s="238" t="e">
        <f t="shared" si="58"/>
        <v>#DIV/0!</v>
      </c>
      <c r="AE66" s="238" t="e">
        <f t="shared" si="59"/>
        <v>#DIV/0!</v>
      </c>
      <c r="AF66" s="238" t="e">
        <f t="shared" si="60"/>
        <v>#DIV/0!</v>
      </c>
      <c r="AG66" s="238" t="e">
        <f t="shared" si="61"/>
        <v>#DIV/0!</v>
      </c>
      <c r="AH66" s="238" t="e">
        <f t="shared" si="62"/>
        <v>#DIV/0!</v>
      </c>
      <c r="AI66" s="238" t="e">
        <f t="shared" si="63"/>
        <v>#DIV/0!</v>
      </c>
      <c r="AJ66" s="238" t="e">
        <f t="shared" si="64"/>
        <v>#DIV/0!</v>
      </c>
      <c r="AK66" s="238" t="e">
        <f t="shared" si="65"/>
        <v>#DIV/0!</v>
      </c>
      <c r="AL66" s="238" t="e">
        <f t="shared" si="66"/>
        <v>#DIV/0!</v>
      </c>
      <c r="AM66" s="238" t="e">
        <f t="shared" si="67"/>
        <v>#DIV/0!</v>
      </c>
      <c r="AN66" s="157" t="e">
        <f t="shared" si="68"/>
        <v>#DIV/0!</v>
      </c>
      <c r="AQ66" s="40" t="e">
        <f>D66*$C66</f>
        <v>#DIV/0!</v>
      </c>
      <c r="AR66" s="40">
        <f>E66*$C66</f>
        <v>0</v>
      </c>
      <c r="AS66" s="40" t="e">
        <f t="shared" si="69"/>
        <v>#DIV/0!</v>
      </c>
      <c r="AT66" s="40" t="e">
        <f t="shared" si="70"/>
        <v>#DIV/0!</v>
      </c>
      <c r="AU66" s="40" t="e">
        <f t="shared" si="71"/>
        <v>#DIV/0!</v>
      </c>
      <c r="AV66" s="40" t="e">
        <f t="shared" si="72"/>
        <v>#DIV/0!</v>
      </c>
      <c r="AW66" s="40" t="e">
        <f t="shared" si="73"/>
        <v>#DIV/0!</v>
      </c>
      <c r="AX66" s="40" t="e">
        <f t="shared" si="74"/>
        <v>#DIV/0!</v>
      </c>
      <c r="BA66" s="245" t="e">
        <f t="shared" si="76"/>
        <v>#DIV/0!</v>
      </c>
      <c r="BB66" s="245" t="e">
        <f t="shared" si="76"/>
        <v>#DIV/0!</v>
      </c>
      <c r="BC66" s="245" t="e">
        <f t="shared" si="76"/>
        <v>#DIV/0!</v>
      </c>
      <c r="BD66" s="155" t="e">
        <f t="shared" si="76"/>
        <v>#DIV/0!</v>
      </c>
      <c r="BE66" s="155" t="e">
        <f t="shared" si="76"/>
        <v>#DIV/0!</v>
      </c>
      <c r="BF66" s="155" t="e">
        <f t="shared" si="76"/>
        <v>#DIV/0!</v>
      </c>
      <c r="BG66" s="156" t="e">
        <f t="shared" si="76"/>
        <v>#DIV/0!</v>
      </c>
      <c r="BH66" s="245" t="e">
        <f>Sieving!I67+BH65</f>
        <v>#DIV/0!</v>
      </c>
      <c r="BI66" s="245"/>
    </row>
    <row r="67" spans="1:61" ht="24" customHeight="1">
      <c r="A67" s="312"/>
      <c r="B67" s="2"/>
      <c r="C67" s="492" t="s">
        <v>36</v>
      </c>
      <c r="D67" s="481" t="e">
        <f>SUM(D19:D66)</f>
        <v>#DIV/0!</v>
      </c>
      <c r="E67" s="486" t="e">
        <f aca="true" t="shared" si="77" ref="E67:AN67">SUM(E7:E66)</f>
        <v>#DIV/0!</v>
      </c>
      <c r="F67" s="494" t="e">
        <f t="shared" si="77"/>
        <v>#DIV/0!</v>
      </c>
      <c r="G67" s="472" t="e">
        <f t="shared" si="77"/>
        <v>#DIV/0!</v>
      </c>
      <c r="H67" s="472" t="e">
        <f t="shared" si="77"/>
        <v>#DIV/0!</v>
      </c>
      <c r="I67" s="472" t="e">
        <f t="shared" si="77"/>
        <v>#DIV/0!</v>
      </c>
      <c r="J67" s="472" t="e">
        <f t="shared" si="77"/>
        <v>#DIV/0!</v>
      </c>
      <c r="K67" s="472" t="e">
        <f t="shared" si="77"/>
        <v>#DIV/0!</v>
      </c>
      <c r="L67" s="472" t="e">
        <f t="shared" si="77"/>
        <v>#DIV/0!</v>
      </c>
      <c r="M67" s="387" t="e">
        <f t="shared" si="77"/>
        <v>#DIV/0!</v>
      </c>
      <c r="N67" s="387" t="e">
        <f t="shared" si="77"/>
        <v>#DIV/0!</v>
      </c>
      <c r="O67" s="387" t="e">
        <f t="shared" si="77"/>
        <v>#DIV/0!</v>
      </c>
      <c r="P67" s="387" t="e">
        <f t="shared" si="77"/>
        <v>#DIV/0!</v>
      </c>
      <c r="Q67" s="387" t="e">
        <f t="shared" si="77"/>
        <v>#DIV/0!</v>
      </c>
      <c r="R67" s="387" t="e">
        <f t="shared" si="77"/>
        <v>#DIV/0!</v>
      </c>
      <c r="S67" s="387" t="e">
        <f t="shared" si="77"/>
        <v>#DIV/0!</v>
      </c>
      <c r="T67" s="387" t="e">
        <f t="shared" si="77"/>
        <v>#DIV/0!</v>
      </c>
      <c r="U67" s="387" t="e">
        <f t="shared" si="77"/>
        <v>#DIV/0!</v>
      </c>
      <c r="V67" s="387" t="e">
        <f t="shared" si="77"/>
        <v>#DIV/0!</v>
      </c>
      <c r="W67" s="387" t="e">
        <f t="shared" si="77"/>
        <v>#DIV/0!</v>
      </c>
      <c r="X67" s="387" t="e">
        <f t="shared" si="77"/>
        <v>#DIV/0!</v>
      </c>
      <c r="Y67" s="387" t="e">
        <f t="shared" si="77"/>
        <v>#DIV/0!</v>
      </c>
      <c r="Z67" s="387" t="e">
        <f t="shared" si="77"/>
        <v>#DIV/0!</v>
      </c>
      <c r="AA67" s="496" t="e">
        <f t="shared" si="77"/>
        <v>#DIV/0!</v>
      </c>
      <c r="AB67" s="496" t="e">
        <f t="shared" si="77"/>
        <v>#DIV/0!</v>
      </c>
      <c r="AC67" s="496" t="e">
        <f t="shared" si="77"/>
        <v>#DIV/0!</v>
      </c>
      <c r="AD67" s="496" t="e">
        <f t="shared" si="77"/>
        <v>#DIV/0!</v>
      </c>
      <c r="AE67" s="496" t="e">
        <f t="shared" si="77"/>
        <v>#DIV/0!</v>
      </c>
      <c r="AF67" s="496" t="e">
        <f t="shared" si="77"/>
        <v>#DIV/0!</v>
      </c>
      <c r="AG67" s="496" t="e">
        <f t="shared" si="77"/>
        <v>#DIV/0!</v>
      </c>
      <c r="AH67" s="498" t="e">
        <f t="shared" si="77"/>
        <v>#DIV/0!</v>
      </c>
      <c r="AI67" s="498" t="e">
        <f t="shared" si="77"/>
        <v>#DIV/0!</v>
      </c>
      <c r="AJ67" s="498" t="e">
        <f t="shared" si="77"/>
        <v>#DIV/0!</v>
      </c>
      <c r="AK67" s="498" t="e">
        <f t="shared" si="77"/>
        <v>#DIV/0!</v>
      </c>
      <c r="AL67" s="498" t="e">
        <f t="shared" si="77"/>
        <v>#DIV/0!</v>
      </c>
      <c r="AM67" s="498" t="e">
        <f t="shared" si="77"/>
        <v>#DIV/0!</v>
      </c>
      <c r="AN67" s="498" t="e">
        <f t="shared" si="77"/>
        <v>#DIV/0!</v>
      </c>
      <c r="AQ67" s="143" t="e">
        <f aca="true" t="shared" si="78" ref="AQ67:AX67">SUM(AQ7:AQ66)</f>
        <v>#DIV/0!</v>
      </c>
      <c r="AR67" s="144" t="e">
        <f t="shared" si="78"/>
        <v>#DIV/0!</v>
      </c>
      <c r="AS67" s="144" t="e">
        <f t="shared" si="78"/>
        <v>#DIV/0!</v>
      </c>
      <c r="AT67" s="144" t="e">
        <f t="shared" si="78"/>
        <v>#DIV/0!</v>
      </c>
      <c r="AU67" s="144" t="e">
        <f t="shared" si="78"/>
        <v>#DIV/0!</v>
      </c>
      <c r="AV67" s="144" t="e">
        <f t="shared" si="78"/>
        <v>#DIV/0!</v>
      </c>
      <c r="AW67" s="144" t="e">
        <f t="shared" si="78"/>
        <v>#DIV/0!</v>
      </c>
      <c r="AX67" s="145" t="e">
        <f t="shared" si="78"/>
        <v>#DIV/0!</v>
      </c>
      <c r="BA67"/>
      <c r="BB67"/>
      <c r="BC67"/>
      <c r="BD67" s="303"/>
      <c r="BE67" s="303"/>
      <c r="BF67" s="303"/>
      <c r="BG67" s="303"/>
      <c r="BH67"/>
      <c r="BI67"/>
    </row>
    <row r="68" spans="3:61" ht="20.25" customHeight="1" thickBot="1">
      <c r="C68" s="493"/>
      <c r="D68" s="482"/>
      <c r="E68" s="487"/>
      <c r="F68" s="495"/>
      <c r="G68" s="473"/>
      <c r="H68" s="473"/>
      <c r="I68" s="473"/>
      <c r="J68" s="473"/>
      <c r="K68" s="473"/>
      <c r="L68" s="473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497"/>
      <c r="AB68" s="497"/>
      <c r="AC68" s="497"/>
      <c r="AD68" s="497"/>
      <c r="AE68" s="497"/>
      <c r="AF68" s="497"/>
      <c r="AG68" s="497"/>
      <c r="AH68" s="499"/>
      <c r="AI68" s="499"/>
      <c r="AJ68" s="499"/>
      <c r="AK68" s="499"/>
      <c r="AL68" s="499"/>
      <c r="AM68" s="499"/>
      <c r="AN68" s="499"/>
      <c r="AQ68" s="148" t="e">
        <f aca="true" t="shared" si="79" ref="AQ68:AX68">AQ67/100</f>
        <v>#DIV/0!</v>
      </c>
      <c r="AR68" s="149" t="e">
        <f t="shared" si="79"/>
        <v>#DIV/0!</v>
      </c>
      <c r="AS68" s="146" t="e">
        <f t="shared" si="79"/>
        <v>#DIV/0!</v>
      </c>
      <c r="AT68" s="146" t="e">
        <f t="shared" si="79"/>
        <v>#DIV/0!</v>
      </c>
      <c r="AU68" s="146" t="e">
        <f t="shared" si="79"/>
        <v>#DIV/0!</v>
      </c>
      <c r="AV68" s="146" t="e">
        <f t="shared" si="79"/>
        <v>#DIV/0!</v>
      </c>
      <c r="AW68" s="146" t="e">
        <f t="shared" si="79"/>
        <v>#DIV/0!</v>
      </c>
      <c r="AX68" s="147" t="e">
        <f t="shared" si="79"/>
        <v>#DIV/0!</v>
      </c>
      <c r="BA68"/>
      <c r="BB68"/>
      <c r="BC68"/>
      <c r="BD68"/>
      <c r="BE68"/>
      <c r="BG68"/>
      <c r="BH68"/>
      <c r="BI68"/>
    </row>
    <row r="69" spans="1:61" s="252" customFormat="1" ht="27.75" customHeight="1" thickBot="1">
      <c r="A69" s="314"/>
      <c r="B69" s="247"/>
      <c r="C69" s="78"/>
      <c r="D69" s="79"/>
      <c r="E69" s="79"/>
      <c r="F69" s="80"/>
      <c r="G69" s="81"/>
      <c r="H69" s="81"/>
      <c r="I69" s="81"/>
      <c r="J69" s="81"/>
      <c r="K69" s="7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80"/>
      <c r="BB69" s="81"/>
      <c r="BC69" s="81"/>
      <c r="BD69" s="81"/>
      <c r="BE69" s="81"/>
      <c r="BF69" s="79"/>
      <c r="BG69"/>
      <c r="BH69"/>
      <c r="BI69"/>
    </row>
    <row r="70" spans="1:61" s="252" customFormat="1" ht="19.5" customHeight="1" thickBot="1">
      <c r="A70" s="315"/>
      <c r="B70" s="121"/>
      <c r="C70" s="121"/>
      <c r="D70" s="248"/>
      <c r="E70" s="248"/>
      <c r="F70" s="249"/>
      <c r="G70" s="250"/>
      <c r="H70" s="250"/>
      <c r="I70" s="250"/>
      <c r="J70" s="250"/>
      <c r="K70" s="247"/>
      <c r="L70" s="251"/>
      <c r="M70" s="299" t="e">
        <f>M67/100</f>
        <v>#DIV/0!</v>
      </c>
      <c r="N70" s="300" t="e">
        <f aca="true" t="shared" si="80" ref="N70:S70">N67/100</f>
        <v>#DIV/0!</v>
      </c>
      <c r="O70" s="300" t="e">
        <f t="shared" si="80"/>
        <v>#DIV/0!</v>
      </c>
      <c r="P70" s="300" t="e">
        <f t="shared" si="80"/>
        <v>#DIV/0!</v>
      </c>
      <c r="Q70" s="300" t="e">
        <f t="shared" si="80"/>
        <v>#DIV/0!</v>
      </c>
      <c r="R70" s="300" t="e">
        <f t="shared" si="80"/>
        <v>#DIV/0!</v>
      </c>
      <c r="S70" s="301" t="e">
        <f t="shared" si="80"/>
        <v>#DIV/0!</v>
      </c>
      <c r="T70" s="134" t="e">
        <f>T67/100</f>
        <v>#DIV/0!</v>
      </c>
      <c r="U70" s="135" t="e">
        <f aca="true" t="shared" si="81" ref="U70:Z70">U67/100</f>
        <v>#DIV/0!</v>
      </c>
      <c r="V70" s="135" t="e">
        <f t="shared" si="81"/>
        <v>#DIV/0!</v>
      </c>
      <c r="W70" s="135" t="e">
        <f t="shared" si="81"/>
        <v>#DIV/0!</v>
      </c>
      <c r="X70" s="135" t="e">
        <f t="shared" si="81"/>
        <v>#DIV/0!</v>
      </c>
      <c r="Y70" s="135" t="e">
        <f t="shared" si="81"/>
        <v>#DIV/0!</v>
      </c>
      <c r="Z70" s="265" t="e">
        <f t="shared" si="81"/>
        <v>#DIV/0!</v>
      </c>
      <c r="AA70" s="134" t="e">
        <f>AA67/100</f>
        <v>#DIV/0!</v>
      </c>
      <c r="AB70" s="135" t="e">
        <f aca="true" t="shared" si="82" ref="AB70:AG70">AB67/100</f>
        <v>#DIV/0!</v>
      </c>
      <c r="AC70" s="135" t="e">
        <f t="shared" si="82"/>
        <v>#DIV/0!</v>
      </c>
      <c r="AD70" s="135" t="e">
        <f t="shared" si="82"/>
        <v>#DIV/0!</v>
      </c>
      <c r="AE70" s="135" t="e">
        <f t="shared" si="82"/>
        <v>#DIV/0!</v>
      </c>
      <c r="AF70" s="135" t="e">
        <f t="shared" si="82"/>
        <v>#DIV/0!</v>
      </c>
      <c r="AG70" s="136" t="e">
        <f t="shared" si="82"/>
        <v>#DIV/0!</v>
      </c>
      <c r="AH70" s="267" t="e">
        <f>AH67/100</f>
        <v>#DIV/0!</v>
      </c>
      <c r="AI70" s="135" t="e">
        <f aca="true" t="shared" si="83" ref="AI70:AN70">AI67/100</f>
        <v>#DIV/0!</v>
      </c>
      <c r="AJ70" s="135" t="e">
        <f t="shared" si="83"/>
        <v>#DIV/0!</v>
      </c>
      <c r="AK70" s="135" t="e">
        <f t="shared" si="83"/>
        <v>#DIV/0!</v>
      </c>
      <c r="AL70" s="135" t="e">
        <f t="shared" si="83"/>
        <v>#DIV/0!</v>
      </c>
      <c r="AM70" s="135" t="e">
        <f t="shared" si="83"/>
        <v>#DIV/0!</v>
      </c>
      <c r="AN70" s="136" t="e">
        <f t="shared" si="83"/>
        <v>#DIV/0!</v>
      </c>
      <c r="AS70" s="140" t="e">
        <f>SQRT(AS68)</f>
        <v>#DIV/0!</v>
      </c>
      <c r="AT70" s="141" t="e">
        <f>SQRT(AT68)</f>
        <v>#DIV/0!</v>
      </c>
      <c r="AU70" s="141" t="e">
        <f>AU68/POWER(AS70,3)</f>
        <v>#DIV/0!</v>
      </c>
      <c r="AV70" s="141" t="e">
        <f>AV68/POWER(AT70,3)</f>
        <v>#DIV/0!</v>
      </c>
      <c r="AW70" s="141" t="e">
        <f>AW68/POWER(AS70,4)</f>
        <v>#DIV/0!</v>
      </c>
      <c r="AX70" s="142" t="e">
        <f>AX68/POWER(AT70,4)</f>
        <v>#DIV/0!</v>
      </c>
      <c r="BA70" s="249"/>
      <c r="BB70" s="250"/>
      <c r="BC70" s="250"/>
      <c r="BD70" s="250"/>
      <c r="BE70" s="250"/>
      <c r="BF70" s="247"/>
      <c r="BG70" s="251"/>
      <c r="BH70" s="251"/>
      <c r="BI70" s="251"/>
    </row>
    <row r="71" spans="1:61" s="94" customFormat="1" ht="19.5" customHeight="1" thickBot="1">
      <c r="A71" s="313"/>
      <c r="B71" s="1"/>
      <c r="C71" s="247"/>
      <c r="D71" s="253"/>
      <c r="E71" s="253"/>
      <c r="F71" s="254"/>
      <c r="G71" s="255"/>
      <c r="H71" s="255"/>
      <c r="I71" s="255"/>
      <c r="J71" s="254"/>
      <c r="K71" s="256"/>
      <c r="L71" s="257"/>
      <c r="M71" s="302"/>
      <c r="N71" s="302"/>
      <c r="O71" s="302"/>
      <c r="P71" s="302"/>
      <c r="Q71" s="302"/>
      <c r="R71" s="302"/>
      <c r="S71" s="302"/>
      <c r="T71" s="137" t="e">
        <f aca="true" t="shared" si="84" ref="T71:Z71">SQRT(T70)</f>
        <v>#DIV/0!</v>
      </c>
      <c r="U71" s="138" t="e">
        <f t="shared" si="84"/>
        <v>#DIV/0!</v>
      </c>
      <c r="V71" s="138" t="e">
        <f t="shared" si="84"/>
        <v>#DIV/0!</v>
      </c>
      <c r="W71" s="138" t="e">
        <f t="shared" si="84"/>
        <v>#DIV/0!</v>
      </c>
      <c r="X71" s="138" t="e">
        <f t="shared" si="84"/>
        <v>#DIV/0!</v>
      </c>
      <c r="Y71" s="138" t="e">
        <f t="shared" si="84"/>
        <v>#DIV/0!</v>
      </c>
      <c r="Z71" s="266" t="e">
        <f t="shared" si="84"/>
        <v>#DIV/0!</v>
      </c>
      <c r="AA71" s="137" t="e">
        <f>AA70/POWER(T71,3)</f>
        <v>#DIV/0!</v>
      </c>
      <c r="AB71" s="138" t="e">
        <f aca="true" t="shared" si="85" ref="AB71:AG71">AB70/POWER(U71,3)</f>
        <v>#DIV/0!</v>
      </c>
      <c r="AC71" s="138" t="e">
        <f t="shared" si="85"/>
        <v>#DIV/0!</v>
      </c>
      <c r="AD71" s="138" t="e">
        <f t="shared" si="85"/>
        <v>#DIV/0!</v>
      </c>
      <c r="AE71" s="138" t="e">
        <f t="shared" si="85"/>
        <v>#DIV/0!</v>
      </c>
      <c r="AF71" s="138" t="e">
        <f t="shared" si="85"/>
        <v>#DIV/0!</v>
      </c>
      <c r="AG71" s="139" t="e">
        <f t="shared" si="85"/>
        <v>#DIV/0!</v>
      </c>
      <c r="AH71" s="268" t="e">
        <f aca="true" t="shared" si="86" ref="AH71:AN71">AH70/POWER(T71,4)</f>
        <v>#DIV/0!</v>
      </c>
      <c r="AI71" s="138" t="e">
        <f t="shared" si="86"/>
        <v>#DIV/0!</v>
      </c>
      <c r="AJ71" s="138" t="e">
        <f t="shared" si="86"/>
        <v>#DIV/0!</v>
      </c>
      <c r="AK71" s="138" t="e">
        <f t="shared" si="86"/>
        <v>#DIV/0!</v>
      </c>
      <c r="AL71" s="138" t="e">
        <f t="shared" si="86"/>
        <v>#DIV/0!</v>
      </c>
      <c r="AM71" s="138" t="e">
        <f t="shared" si="86"/>
        <v>#DIV/0!</v>
      </c>
      <c r="AN71" s="139" t="e">
        <f t="shared" si="86"/>
        <v>#DIV/0!</v>
      </c>
      <c r="AO71" s="257"/>
      <c r="AP71" s="257"/>
      <c r="AQ71" s="252"/>
      <c r="AR71" s="252"/>
      <c r="AS71" s="252"/>
      <c r="AT71" s="252"/>
      <c r="AU71" s="252"/>
      <c r="AV71" s="252"/>
      <c r="AW71" s="252"/>
      <c r="AX71" s="252"/>
      <c r="AY71" s="257"/>
      <c r="AZ71" s="257"/>
      <c r="BA71" s="254"/>
      <c r="BB71" s="255"/>
      <c r="BC71" s="255"/>
      <c r="BD71" s="255"/>
      <c r="BE71" s="254"/>
      <c r="BF71" s="256"/>
      <c r="BG71" s="257"/>
      <c r="BH71" s="257"/>
      <c r="BI71" s="257"/>
    </row>
    <row r="72" spans="1:58" s="11" customFormat="1" ht="23.25" customHeight="1">
      <c r="A72" s="313"/>
      <c r="B72" s="1"/>
      <c r="C72" s="247"/>
      <c r="D72" s="253"/>
      <c r="E72" s="253"/>
      <c r="F72" s="254"/>
      <c r="G72" s="255"/>
      <c r="H72" s="255"/>
      <c r="I72" s="255"/>
      <c r="J72" s="254"/>
      <c r="K72" s="256"/>
      <c r="M72" s="45"/>
      <c r="N72" s="45"/>
      <c r="O72" s="45"/>
      <c r="P72" s="45"/>
      <c r="Q72" s="45"/>
      <c r="R72" s="45"/>
      <c r="S72" s="45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Q72" s="94"/>
      <c r="AR72" s="94"/>
      <c r="AS72" s="94"/>
      <c r="AT72" s="94"/>
      <c r="AU72" s="94"/>
      <c r="AV72" s="94"/>
      <c r="AW72" s="94"/>
      <c r="AX72" s="94"/>
      <c r="BA72" s="1"/>
      <c r="BB72" s="69"/>
      <c r="BC72" s="69"/>
      <c r="BD72" s="69"/>
      <c r="BE72" s="1"/>
      <c r="BF72"/>
    </row>
    <row r="73" spans="1:61" ht="28.5" customHeight="1" thickBot="1">
      <c r="A73" s="316"/>
      <c r="B73" s="272"/>
      <c r="L73" s="47"/>
      <c r="AQ73" s="11"/>
      <c r="AR73" s="11"/>
      <c r="AS73" s="11"/>
      <c r="AT73" s="11"/>
      <c r="AU73" s="11"/>
      <c r="AV73" s="11"/>
      <c r="AW73" s="11"/>
      <c r="AX73" s="11"/>
      <c r="BA73" s="40"/>
      <c r="BB73" s="40"/>
      <c r="BC73" s="40"/>
      <c r="BD73" s="40"/>
      <c r="BE73" s="40"/>
      <c r="BF73" s="40"/>
      <c r="BG73" s="47"/>
      <c r="BH73" s="47"/>
      <c r="BI73" s="47"/>
    </row>
    <row r="74" spans="1:58" ht="18" customHeight="1" thickBot="1">
      <c r="A74" s="316"/>
      <c r="B74" s="272"/>
      <c r="C74" s="332" t="s">
        <v>72</v>
      </c>
      <c r="D74" s="333"/>
      <c r="E74" s="333"/>
      <c r="F74" s="333"/>
      <c r="G74" s="333"/>
      <c r="H74" s="333"/>
      <c r="I74" s="333"/>
      <c r="J74" s="333"/>
      <c r="K74" s="333"/>
      <c r="L74" s="358"/>
      <c r="BA74" s="40"/>
      <c r="BB74" s="40"/>
      <c r="BC74" s="40"/>
      <c r="BD74" s="40"/>
      <c r="BE74" s="40"/>
      <c r="BF74" s="40"/>
    </row>
    <row r="75" spans="1:58" ht="18" customHeight="1">
      <c r="A75" s="316"/>
      <c r="B75" s="272"/>
      <c r="C75" s="474" t="s">
        <v>48</v>
      </c>
      <c r="D75" s="389" t="s">
        <v>66</v>
      </c>
      <c r="E75" s="389" t="s">
        <v>67</v>
      </c>
      <c r="F75" s="478" t="s">
        <v>78</v>
      </c>
      <c r="G75" s="479"/>
      <c r="H75" s="479"/>
      <c r="I75" s="479"/>
      <c r="J75" s="479"/>
      <c r="K75" s="479"/>
      <c r="L75" s="480"/>
      <c r="BA75" s="40"/>
      <c r="BB75" s="40"/>
      <c r="BC75" s="40"/>
      <c r="BD75" s="40"/>
      <c r="BE75" s="40"/>
      <c r="BF75" s="40"/>
    </row>
    <row r="76" spans="1:57" ht="18" customHeight="1">
      <c r="A76" s="316"/>
      <c r="B76" s="272"/>
      <c r="C76" s="475"/>
      <c r="D76" s="450"/>
      <c r="E76" s="450"/>
      <c r="F76" s="258"/>
      <c r="G76" s="259"/>
      <c r="H76" s="259"/>
      <c r="I76" s="259"/>
      <c r="J76" s="259"/>
      <c r="K76" s="259"/>
      <c r="L76" s="260"/>
      <c r="BA76"/>
      <c r="BB76"/>
      <c r="BC76"/>
      <c r="BD76"/>
      <c r="BE76"/>
    </row>
    <row r="77" spans="1:57" ht="27.75" customHeight="1">
      <c r="A77" s="316"/>
      <c r="B77" s="272"/>
      <c r="C77" s="476"/>
      <c r="D77" s="477"/>
      <c r="E77" s="477"/>
      <c r="F77" s="261">
        <v>0.031</v>
      </c>
      <c r="G77" s="261">
        <v>0.063</v>
      </c>
      <c r="H77" s="261">
        <v>0.125</v>
      </c>
      <c r="I77" s="261">
        <v>0.25</v>
      </c>
      <c r="J77" s="261">
        <v>0.5</v>
      </c>
      <c r="K77" s="261">
        <v>1</v>
      </c>
      <c r="L77" s="261">
        <v>2</v>
      </c>
      <c r="AA77" s="11"/>
      <c r="AH77" s="11"/>
      <c r="BA77"/>
      <c r="BB77"/>
      <c r="BC77"/>
      <c r="BD77"/>
      <c r="BE77"/>
    </row>
    <row r="78" spans="1:57" ht="27.75" customHeight="1">
      <c r="A78" s="316"/>
      <c r="B78" s="272"/>
      <c r="C78" s="262" t="s">
        <v>52</v>
      </c>
      <c r="D78" s="151" t="e">
        <f>AQ68</f>
        <v>#DIV/0!</v>
      </c>
      <c r="E78" s="219" t="e">
        <f>AR68</f>
        <v>#DIV/0!</v>
      </c>
      <c r="F78" s="151" t="e">
        <f>M70</f>
        <v>#DIV/0!</v>
      </c>
      <c r="G78" s="151" t="e">
        <f aca="true" t="shared" si="87" ref="G78:L78">N70</f>
        <v>#DIV/0!</v>
      </c>
      <c r="H78" s="151" t="e">
        <f t="shared" si="87"/>
        <v>#DIV/0!</v>
      </c>
      <c r="I78" s="151" t="e">
        <f t="shared" si="87"/>
        <v>#DIV/0!</v>
      </c>
      <c r="J78" s="151" t="e">
        <f t="shared" si="87"/>
        <v>#DIV/0!</v>
      </c>
      <c r="K78" s="151" t="e">
        <f t="shared" si="87"/>
        <v>#DIV/0!</v>
      </c>
      <c r="L78" s="281" t="e">
        <f t="shared" si="87"/>
        <v>#DIV/0!</v>
      </c>
      <c r="BA78"/>
      <c r="BB78"/>
      <c r="BC78"/>
      <c r="BD78"/>
      <c r="BE78"/>
    </row>
    <row r="79" spans="1:57" ht="27.75" customHeight="1">
      <c r="A79" s="316"/>
      <c r="B79" s="272"/>
      <c r="C79" s="262" t="s">
        <v>49</v>
      </c>
      <c r="D79" s="151" t="e">
        <f>AS70</f>
        <v>#DIV/0!</v>
      </c>
      <c r="E79" s="219" t="e">
        <f>AT70</f>
        <v>#DIV/0!</v>
      </c>
      <c r="F79" s="151" t="e">
        <f>T71</f>
        <v>#DIV/0!</v>
      </c>
      <c r="G79" s="151" t="e">
        <f aca="true" t="shared" si="88" ref="G79:L79">U71</f>
        <v>#DIV/0!</v>
      </c>
      <c r="H79" s="151" t="e">
        <f t="shared" si="88"/>
        <v>#DIV/0!</v>
      </c>
      <c r="I79" s="151" t="e">
        <f t="shared" si="88"/>
        <v>#DIV/0!</v>
      </c>
      <c r="J79" s="151" t="e">
        <f t="shared" si="88"/>
        <v>#DIV/0!</v>
      </c>
      <c r="K79" s="151" t="e">
        <f t="shared" si="88"/>
        <v>#DIV/0!</v>
      </c>
      <c r="L79" s="281" t="e">
        <f t="shared" si="88"/>
        <v>#DIV/0!</v>
      </c>
      <c r="BA79"/>
      <c r="BB79"/>
      <c r="BC79"/>
      <c r="BD79"/>
      <c r="BE79"/>
    </row>
    <row r="80" spans="1:57" ht="27.75" customHeight="1">
      <c r="A80" s="316"/>
      <c r="B80" s="272"/>
      <c r="C80" s="262" t="s">
        <v>50</v>
      </c>
      <c r="D80" s="151" t="e">
        <f>AU70</f>
        <v>#DIV/0!</v>
      </c>
      <c r="E80" s="219" t="e">
        <f>AV70</f>
        <v>#DIV/0!</v>
      </c>
      <c r="F80" s="151" t="e">
        <f>AA71</f>
        <v>#DIV/0!</v>
      </c>
      <c r="G80" s="151" t="e">
        <f aca="true" t="shared" si="89" ref="G80:L80">AB71</f>
        <v>#DIV/0!</v>
      </c>
      <c r="H80" s="151" t="e">
        <f t="shared" si="89"/>
        <v>#DIV/0!</v>
      </c>
      <c r="I80" s="151" t="e">
        <f t="shared" si="89"/>
        <v>#DIV/0!</v>
      </c>
      <c r="J80" s="151" t="e">
        <f t="shared" si="89"/>
        <v>#DIV/0!</v>
      </c>
      <c r="K80" s="151" t="e">
        <f t="shared" si="89"/>
        <v>#DIV/0!</v>
      </c>
      <c r="L80" s="281" t="e">
        <f t="shared" si="89"/>
        <v>#DIV/0!</v>
      </c>
      <c r="BA80"/>
      <c r="BB80"/>
      <c r="BC80"/>
      <c r="BD80"/>
      <c r="BE80"/>
    </row>
    <row r="81" spans="1:57" ht="27.75" customHeight="1" thickBot="1">
      <c r="A81" s="317"/>
      <c r="B81" s="191"/>
      <c r="C81" s="263" t="s">
        <v>51</v>
      </c>
      <c r="D81" s="282" t="e">
        <f>AW70</f>
        <v>#DIV/0!</v>
      </c>
      <c r="E81" s="152" t="e">
        <f>AX70</f>
        <v>#DIV/0!</v>
      </c>
      <c r="F81" s="152" t="e">
        <f>AH71</f>
        <v>#DIV/0!</v>
      </c>
      <c r="G81" s="152" t="e">
        <f aca="true" t="shared" si="90" ref="G81:L81">AI71</f>
        <v>#DIV/0!</v>
      </c>
      <c r="H81" s="152" t="e">
        <f t="shared" si="90"/>
        <v>#DIV/0!</v>
      </c>
      <c r="I81" s="152" t="e">
        <f t="shared" si="90"/>
        <v>#DIV/0!</v>
      </c>
      <c r="J81" s="152" t="e">
        <f t="shared" si="90"/>
        <v>#DIV/0!</v>
      </c>
      <c r="K81" s="152" t="e">
        <f t="shared" si="90"/>
        <v>#DIV/0!</v>
      </c>
      <c r="L81" s="283" t="e">
        <f t="shared" si="90"/>
        <v>#DIV/0!</v>
      </c>
      <c r="BA81"/>
      <c r="BB81"/>
      <c r="BC81"/>
      <c r="BD81"/>
      <c r="BE81"/>
    </row>
    <row r="82" spans="1:4" ht="27.75" customHeight="1">
      <c r="A82" s="317"/>
      <c r="B82" s="191"/>
      <c r="C82" s="298"/>
      <c r="D82" s="264"/>
    </row>
    <row r="83" spans="1:2" ht="27.75" customHeight="1">
      <c r="A83" s="317"/>
      <c r="B83" s="191"/>
    </row>
  </sheetData>
  <sheetProtection/>
  <mergeCells count="69">
    <mergeCell ref="BI4:BI5"/>
    <mergeCell ref="BH4:BH5"/>
    <mergeCell ref="BA1:BI1"/>
    <mergeCell ref="M4:S5"/>
    <mergeCell ref="AH4:AN5"/>
    <mergeCell ref="M1:AN1"/>
    <mergeCell ref="BE4:BE5"/>
    <mergeCell ref="BF4:BF5"/>
    <mergeCell ref="BG4:BG5"/>
    <mergeCell ref="BA4:BA5"/>
    <mergeCell ref="AN67:AN68"/>
    <mergeCell ref="AF67:AF68"/>
    <mergeCell ref="AH67:AH68"/>
    <mergeCell ref="AI67:AI68"/>
    <mergeCell ref="AJ67:AJ68"/>
    <mergeCell ref="AK67:AK68"/>
    <mergeCell ref="AA67:AA68"/>
    <mergeCell ref="AB67:AB68"/>
    <mergeCell ref="AL67:AL68"/>
    <mergeCell ref="AM67:AM68"/>
    <mergeCell ref="AG67:AG68"/>
    <mergeCell ref="AC67:AC68"/>
    <mergeCell ref="AD67:AD68"/>
    <mergeCell ref="AE67:AE68"/>
    <mergeCell ref="Y67:Y68"/>
    <mergeCell ref="C1:L1"/>
    <mergeCell ref="G4:G5"/>
    <mergeCell ref="H4:H5"/>
    <mergeCell ref="I4:I5"/>
    <mergeCell ref="E4:E6"/>
    <mergeCell ref="C4:C6"/>
    <mergeCell ref="C67:C68"/>
    <mergeCell ref="U67:U68"/>
    <mergeCell ref="F67:F68"/>
    <mergeCell ref="D67:D68"/>
    <mergeCell ref="D4:D6"/>
    <mergeCell ref="F4:F5"/>
    <mergeCell ref="E67:E68"/>
    <mergeCell ref="Z67:Z68"/>
    <mergeCell ref="V67:V68"/>
    <mergeCell ref="W67:W68"/>
    <mergeCell ref="X67:X68"/>
    <mergeCell ref="M67:M68"/>
    <mergeCell ref="N67:N68"/>
    <mergeCell ref="C75:C77"/>
    <mergeCell ref="G67:G68"/>
    <mergeCell ref="H67:H68"/>
    <mergeCell ref="I67:I68"/>
    <mergeCell ref="C74:L74"/>
    <mergeCell ref="E75:E77"/>
    <mergeCell ref="D75:D77"/>
    <mergeCell ref="J67:J68"/>
    <mergeCell ref="K67:K68"/>
    <mergeCell ref="F75:L75"/>
    <mergeCell ref="T67:T68"/>
    <mergeCell ref="L67:L68"/>
    <mergeCell ref="P67:P68"/>
    <mergeCell ref="Q67:Q68"/>
    <mergeCell ref="O67:O68"/>
    <mergeCell ref="R67:R68"/>
    <mergeCell ref="S67:S68"/>
    <mergeCell ref="BB4:BB5"/>
    <mergeCell ref="BC4:BC5"/>
    <mergeCell ref="BD4:BD5"/>
    <mergeCell ref="J4:J5"/>
    <mergeCell ref="K4:K5"/>
    <mergeCell ref="L4:L5"/>
    <mergeCell ref="T4:Z5"/>
    <mergeCell ref="AA4:AG5"/>
  </mergeCells>
  <printOptions horizontalCentered="1" verticalCentered="1"/>
  <pageMargins left="0.5905511811023623" right="0.5905511811023623" top="0.7874015748031497" bottom="0.7874015748031497" header="0" footer="0"/>
  <pageSetup errors="blank"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">
      <selection activeCell="S39" sqref="S39"/>
    </sheetView>
  </sheetViews>
  <sheetFormatPr defaultColWidth="9.140625" defaultRowHeight="12.75"/>
  <sheetData/>
  <sheetProtection/>
  <printOptions horizontalCentered="1" verticalCentered="1"/>
  <pageMargins left="0.75" right="0.75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Nome de utilizador</cp:lastModifiedBy>
  <cp:lastPrinted>2011-12-21T11:53:28Z</cp:lastPrinted>
  <dcterms:created xsi:type="dcterms:W3CDTF">2007-05-28T13:08:19Z</dcterms:created>
  <dcterms:modified xsi:type="dcterms:W3CDTF">2011-12-22T13:11:53Z</dcterms:modified>
  <cp:category/>
  <cp:version/>
  <cp:contentType/>
  <cp:contentStatus/>
</cp:coreProperties>
</file>